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trlProps/ctrlProp1.xml" ContentType="application/vnd.ms-excel.controlproperties+xml"/>
  <Override PartName="/xl/ctrlProps/ctrlProp2.xml" ContentType="application/vnd.ms-excel.controlproperties+xml"/>
  <Override PartName="/xl/drawings/drawing3.xml" ContentType="application/vnd.openxmlformats-officedocument.drawing+xml"/>
  <Override PartName="/xl/ctrlProps/ctrlProp3.xml" ContentType="application/vnd.ms-excel.controlproperties+xml"/>
  <Override PartName="/xl/charts/chart1.xml" ContentType="application/vnd.openxmlformats-officedocument.drawingml.chart+xml"/>
  <Override PartName="/xl/drawings/drawing4.xml" ContentType="application/vnd.openxmlformats-officedocument.drawing+xml"/>
  <Override PartName="/xl/ctrlProps/ctrlProp4.xml" ContentType="application/vnd.ms-excel.controlproperties+xml"/>
  <Override PartName="/xl/drawings/drawing5.xml" ContentType="application/vnd.openxmlformats-officedocument.drawing+xml"/>
  <Override PartName="/xl/charts/chart2.xml" ContentType="application/vnd.openxmlformats-officedocument.drawingml.chart+xml"/>
  <Override PartName="/xl/drawings/drawing6.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codeName="{B7FE6334-C1A2-E50D-BD3D-5F4D41BBC2E3}"/>
  <workbookPr codeName="ThisWorkbook" defaultThemeVersion="124226"/>
  <mc:AlternateContent xmlns:mc="http://schemas.openxmlformats.org/markup-compatibility/2006">
    <mc:Choice Requires="x15">
      <x15ac:absPath xmlns:x15ac="http://schemas.microsoft.com/office/spreadsheetml/2010/11/ac" url="C:\Users\Usuario\Desktop\"/>
    </mc:Choice>
  </mc:AlternateContent>
  <workbookProtection lockStructure="1"/>
  <bookViews>
    <workbookView xWindow="0" yWindow="0" windowWidth="28800" windowHeight="12330" tabRatio="691"/>
  </bookViews>
  <sheets>
    <sheet name="QUICK START GUIDE" sheetId="9" r:id="rId1"/>
    <sheet name="STEP 1 HIERARCHY" sheetId="10" r:id="rId2"/>
    <sheet name="STEP2.1 CRITERIA COMPARISON" sheetId="1" r:id="rId3"/>
    <sheet name="STEP2.2 ALTERNATIVES COMPARISON" sheetId="5" r:id="rId4"/>
    <sheet name="STEP 3 RESULTS" sheetId="3" r:id="rId5"/>
    <sheet name="BIBLIOGRAPHY" sheetId="8" r:id="rId6"/>
    <sheet name="ABOUT SPREADSHEET" sheetId="11" r:id="rId7"/>
  </sheets>
  <externalReferences>
    <externalReference r:id="rId8"/>
  </externalReferences>
  <definedNames>
    <definedName name="_xlnm.Print_Area" localSheetId="6">'ABOUT SPREADSHEET'!$A$1:$J$18</definedName>
    <definedName name="_xlnm.Print_Area" localSheetId="5">BIBLIOGRAPHY!$A$1:$B$25</definedName>
    <definedName name="_xlnm.Print_Area" localSheetId="0">'QUICK START GUIDE'!$A$1:$F$162</definedName>
    <definedName name="_xlnm.Print_Area" localSheetId="2">'STEP2.1 CRITERIA COMPARISON'!$A$3:$J$85</definedName>
    <definedName name="_xlnm.Print_Area" localSheetId="3">'STEP2.2 ALTERNATIVES COMPARISON'!$A$3:$J$59</definedName>
    <definedName name="GRAFICO" localSheetId="6">OFFSET('[1]STEP2.1 CRITERIA COMPARISON'!$C$69,0,0,COUNT('[1]STEP2.1 CRITERIA COMPARISON'!$C$69:$C$75))</definedName>
    <definedName name="GRAFICO">OFFSET('STEP2.1 CRITERIA COMPARISON'!$C$69,0,0,COUNT('STEP2.1 CRITERIA COMPARISON'!$C$69:$C$75))</definedName>
    <definedName name="OLE_LINK3" localSheetId="0">'QUICK START GUIDE'!$E$119</definedName>
  </definedNames>
  <calcPr calcId="162913"/>
</workbook>
</file>

<file path=xl/calcChain.xml><?xml version="1.0" encoding="utf-8"?>
<calcChain xmlns="http://schemas.openxmlformats.org/spreadsheetml/2006/main">
  <c r="C5" i="5" l="1"/>
  <c r="C5" i="1"/>
  <c r="T110" i="5"/>
  <c r="T111" i="5"/>
  <c r="T112" i="5"/>
  <c r="AA112" i="5" s="1"/>
  <c r="T113" i="5"/>
  <c r="AA113" i="5" s="1"/>
  <c r="T109" i="5"/>
  <c r="L110" i="5"/>
  <c r="L111" i="5"/>
  <c r="L112" i="5"/>
  <c r="L113" i="5"/>
  <c r="L109" i="5"/>
  <c r="T96" i="5"/>
  <c r="T97" i="5"/>
  <c r="T98" i="5"/>
  <c r="AA98" i="5" s="1"/>
  <c r="T99" i="5"/>
  <c r="AA99" i="5" s="1"/>
  <c r="T95" i="5"/>
  <c r="L96" i="5"/>
  <c r="L97" i="5"/>
  <c r="L98" i="5"/>
  <c r="L99" i="5"/>
  <c r="L95" i="5"/>
  <c r="T82" i="5"/>
  <c r="T83" i="5"/>
  <c r="T84" i="5"/>
  <c r="T85" i="5"/>
  <c r="T81" i="5"/>
  <c r="L82" i="5"/>
  <c r="L83" i="5"/>
  <c r="L84" i="5"/>
  <c r="L85" i="5"/>
  <c r="L81" i="5"/>
  <c r="T68" i="5"/>
  <c r="T69" i="5"/>
  <c r="T70" i="5"/>
  <c r="AA70" i="5" s="1"/>
  <c r="T71" i="5"/>
  <c r="AA71" i="5" s="1"/>
  <c r="T67" i="5"/>
  <c r="L68" i="5"/>
  <c r="L69" i="5"/>
  <c r="L70" i="5"/>
  <c r="L71" i="5"/>
  <c r="L67" i="5"/>
  <c r="T54" i="5"/>
  <c r="T55" i="5"/>
  <c r="T56" i="5"/>
  <c r="AA56" i="5" s="1"/>
  <c r="T57" i="5"/>
  <c r="AA57" i="5" s="1"/>
  <c r="T53" i="5"/>
  <c r="L54" i="5"/>
  <c r="L55" i="5"/>
  <c r="L56" i="5"/>
  <c r="L57" i="5"/>
  <c r="L53" i="5"/>
  <c r="T40" i="5"/>
  <c r="T41" i="5"/>
  <c r="T42" i="5"/>
  <c r="AA42" i="5" s="1"/>
  <c r="T43" i="5"/>
  <c r="AA43" i="5" s="1"/>
  <c r="L40" i="5"/>
  <c r="L41" i="5"/>
  <c r="L42" i="5"/>
  <c r="L43" i="5"/>
  <c r="T39" i="5"/>
  <c r="L39" i="5"/>
  <c r="T26" i="5"/>
  <c r="T27" i="5"/>
  <c r="T28" i="5"/>
  <c r="AA28" i="5" s="1"/>
  <c r="T29" i="5"/>
  <c r="AA29" i="5" s="1"/>
  <c r="T25" i="5"/>
  <c r="L26" i="5"/>
  <c r="F6" i="3" s="1"/>
  <c r="L27" i="5"/>
  <c r="G6" i="3" s="1"/>
  <c r="L28" i="5"/>
  <c r="L29" i="5"/>
  <c r="L25" i="5"/>
  <c r="E6" i="3" s="1"/>
  <c r="E115" i="5"/>
  <c r="E101" i="5"/>
  <c r="E87" i="5"/>
  <c r="E73" i="5"/>
  <c r="E59" i="5"/>
  <c r="E45" i="5"/>
  <c r="E31" i="5"/>
  <c r="E114" i="5"/>
  <c r="E113" i="5"/>
  <c r="E100" i="5"/>
  <c r="E99" i="5"/>
  <c r="E86" i="5"/>
  <c r="E85" i="5"/>
  <c r="E72" i="5"/>
  <c r="E71" i="5"/>
  <c r="E58" i="5"/>
  <c r="E57" i="5"/>
  <c r="E44" i="5"/>
  <c r="E43" i="5"/>
  <c r="E30" i="5"/>
  <c r="E29" i="5"/>
  <c r="E84" i="5"/>
  <c r="E83" i="5"/>
  <c r="E82" i="5"/>
  <c r="E112" i="5"/>
  <c r="E111" i="5"/>
  <c r="E110" i="5"/>
  <c r="E98" i="5"/>
  <c r="E97" i="5"/>
  <c r="E96" i="5"/>
  <c r="E70" i="5"/>
  <c r="E69" i="5"/>
  <c r="E68" i="5"/>
  <c r="E56" i="5"/>
  <c r="E55" i="5"/>
  <c r="E54" i="5"/>
  <c r="E42" i="5"/>
  <c r="E41" i="5"/>
  <c r="E40" i="5"/>
  <c r="E28" i="5"/>
  <c r="E27" i="5"/>
  <c r="E26" i="5"/>
  <c r="E109" i="5"/>
  <c r="E108" i="5"/>
  <c r="E107" i="5"/>
  <c r="E106" i="5"/>
  <c r="E95" i="5"/>
  <c r="E94" i="5"/>
  <c r="E93" i="5"/>
  <c r="E92" i="5"/>
  <c r="E81" i="5"/>
  <c r="E80" i="5"/>
  <c r="E79" i="5"/>
  <c r="E78" i="5"/>
  <c r="E67" i="5"/>
  <c r="E66" i="5"/>
  <c r="E65" i="5"/>
  <c r="E64" i="5"/>
  <c r="E53" i="5"/>
  <c r="E52" i="5"/>
  <c r="E51" i="5"/>
  <c r="E50" i="5"/>
  <c r="E39" i="5"/>
  <c r="E38" i="5"/>
  <c r="E37" i="5"/>
  <c r="E36" i="5"/>
  <c r="E22" i="5"/>
  <c r="E25" i="5"/>
  <c r="E24" i="5"/>
  <c r="E23" i="5"/>
  <c r="C115" i="5"/>
  <c r="C113" i="5"/>
  <c r="C110" i="5"/>
  <c r="C101" i="5"/>
  <c r="C99" i="5"/>
  <c r="C96" i="5"/>
  <c r="C87" i="5"/>
  <c r="C85" i="5"/>
  <c r="C82" i="5"/>
  <c r="C73" i="5"/>
  <c r="C71" i="5"/>
  <c r="C68" i="5"/>
  <c r="C59" i="5"/>
  <c r="C57" i="5"/>
  <c r="C54" i="5"/>
  <c r="C45" i="5"/>
  <c r="C43" i="5"/>
  <c r="C40" i="5"/>
  <c r="C31" i="5"/>
  <c r="C29" i="5"/>
  <c r="C26" i="5"/>
  <c r="C106" i="5"/>
  <c r="C92" i="5"/>
  <c r="C78" i="5"/>
  <c r="C64" i="5"/>
  <c r="C50" i="5"/>
  <c r="C36" i="5"/>
  <c r="C22" i="5"/>
  <c r="B52" i="1"/>
  <c r="B51" i="1"/>
  <c r="B50" i="1"/>
  <c r="B49" i="1"/>
  <c r="B48" i="1"/>
  <c r="B47" i="5" s="1"/>
  <c r="B47" i="1"/>
  <c r="B33" i="5" s="1"/>
  <c r="B46" i="1"/>
  <c r="B19" i="5" s="1"/>
  <c r="C40" i="1"/>
  <c r="C38" i="1"/>
  <c r="C35" i="1"/>
  <c r="C31" i="1"/>
  <c r="C26" i="1"/>
  <c r="C20" i="1"/>
  <c r="E40" i="1"/>
  <c r="E39" i="1"/>
  <c r="E38" i="1"/>
  <c r="E36" i="1"/>
  <c r="E37" i="1"/>
  <c r="E35" i="1"/>
  <c r="E32" i="1"/>
  <c r="E33" i="1"/>
  <c r="E34" i="1"/>
  <c r="E31" i="1"/>
  <c r="E27" i="1"/>
  <c r="E28" i="1"/>
  <c r="E29" i="1"/>
  <c r="E30" i="1"/>
  <c r="E26" i="1"/>
  <c r="E23" i="1"/>
  <c r="E24" i="1"/>
  <c r="E25" i="1"/>
  <c r="E22" i="1"/>
  <c r="E21" i="1"/>
  <c r="E20" i="1"/>
  <c r="B9" i="3" l="1"/>
  <c r="B8" i="3"/>
  <c r="B7" i="3"/>
  <c r="Q112" i="5"/>
  <c r="Q111" i="5"/>
  <c r="Q110" i="5"/>
  <c r="Q109" i="5"/>
  <c r="P111" i="5"/>
  <c r="P110" i="5"/>
  <c r="P109" i="5"/>
  <c r="O110" i="5"/>
  <c r="O109" i="5"/>
  <c r="N109" i="5"/>
  <c r="M110" i="5" s="1"/>
  <c r="M114" i="5" s="1"/>
  <c r="U109" i="5" s="1"/>
  <c r="Q98" i="5"/>
  <c r="Q97" i="5"/>
  <c r="Q96" i="5"/>
  <c r="Q95" i="5"/>
  <c r="P97" i="5"/>
  <c r="P96" i="5"/>
  <c r="P95" i="5"/>
  <c r="O96" i="5"/>
  <c r="O95" i="5"/>
  <c r="N95" i="5"/>
  <c r="M96" i="5" s="1"/>
  <c r="M100" i="5" s="1"/>
  <c r="U95" i="5" s="1"/>
  <c r="Q84" i="5"/>
  <c r="Q83" i="5"/>
  <c r="Q82" i="5"/>
  <c r="Q81" i="5"/>
  <c r="P83" i="5"/>
  <c r="P82" i="5"/>
  <c r="P81" i="5"/>
  <c r="O82" i="5"/>
  <c r="O81" i="5"/>
  <c r="N81" i="5"/>
  <c r="M82" i="5" s="1"/>
  <c r="M86" i="5" s="1"/>
  <c r="U81" i="5" s="1"/>
  <c r="Q70" i="5"/>
  <c r="Q69" i="5"/>
  <c r="Q68" i="5"/>
  <c r="Q67" i="5"/>
  <c r="P69" i="5"/>
  <c r="P68" i="5"/>
  <c r="P67" i="5"/>
  <c r="O68" i="5"/>
  <c r="O67" i="5"/>
  <c r="N67" i="5"/>
  <c r="M68" i="5" s="1"/>
  <c r="Q56" i="5"/>
  <c r="Q55" i="5"/>
  <c r="Q54" i="5"/>
  <c r="Q53" i="5"/>
  <c r="P55" i="5"/>
  <c r="P54" i="5"/>
  <c r="P53" i="5"/>
  <c r="O54" i="5"/>
  <c r="O53" i="5"/>
  <c r="N53" i="5"/>
  <c r="M54" i="5" s="1"/>
  <c r="Q42" i="5"/>
  <c r="Q41" i="5"/>
  <c r="Q40" i="5"/>
  <c r="Q39" i="5"/>
  <c r="P41" i="5"/>
  <c r="P40" i="5"/>
  <c r="P39" i="5"/>
  <c r="O40" i="5"/>
  <c r="O39" i="5"/>
  <c r="N39" i="5"/>
  <c r="M40" i="5" s="1"/>
  <c r="Q25" i="5"/>
  <c r="Q28" i="5"/>
  <c r="Q27" i="5"/>
  <c r="Q26" i="5"/>
  <c r="P27" i="5"/>
  <c r="P26" i="5"/>
  <c r="P25" i="5"/>
  <c r="O26" i="5"/>
  <c r="O25" i="5"/>
  <c r="N25" i="5"/>
  <c r="M26" i="5" s="1"/>
  <c r="I51" i="1"/>
  <c r="I50" i="1"/>
  <c r="I49" i="1"/>
  <c r="I48" i="1"/>
  <c r="I47" i="1"/>
  <c r="I46" i="1"/>
  <c r="H50" i="1"/>
  <c r="H49" i="1"/>
  <c r="H48" i="1"/>
  <c r="H47" i="1"/>
  <c r="H46" i="1"/>
  <c r="G49" i="1"/>
  <c r="G48" i="1"/>
  <c r="G47" i="1"/>
  <c r="G46" i="1"/>
  <c r="F48" i="1"/>
  <c r="F47" i="1"/>
  <c r="F46" i="1"/>
  <c r="E47" i="1"/>
  <c r="D48" i="1" s="1"/>
  <c r="E46" i="1"/>
  <c r="C48" i="1" s="1"/>
  <c r="D46" i="1"/>
  <c r="C47" i="1" s="1"/>
  <c r="I15" i="3"/>
  <c r="E49" i="1" l="1"/>
  <c r="C49" i="1" l="1"/>
  <c r="F16" i="3"/>
  <c r="E16" i="3"/>
  <c r="N112" i="5"/>
  <c r="N84" i="5"/>
  <c r="N70" i="5"/>
  <c r="N42" i="5"/>
  <c r="N28" i="5"/>
  <c r="Y106" i="5"/>
  <c r="X106" i="5"/>
  <c r="Y92" i="5"/>
  <c r="X92" i="5"/>
  <c r="Y78" i="5"/>
  <c r="X78" i="5"/>
  <c r="Y64" i="5"/>
  <c r="X64" i="5"/>
  <c r="Y50" i="5"/>
  <c r="X50" i="5"/>
  <c r="Y36" i="5"/>
  <c r="X36" i="5"/>
  <c r="Q106" i="5"/>
  <c r="P113" i="5"/>
  <c r="P106" i="5"/>
  <c r="O113" i="5"/>
  <c r="O112" i="5"/>
  <c r="O106" i="5"/>
  <c r="N113" i="5"/>
  <c r="N111" i="5"/>
  <c r="N106" i="5"/>
  <c r="M106" i="5"/>
  <c r="Q92" i="5"/>
  <c r="P99" i="5"/>
  <c r="P92" i="5"/>
  <c r="O99" i="5"/>
  <c r="O98" i="5"/>
  <c r="O92" i="5"/>
  <c r="N99" i="5"/>
  <c r="N97" i="5"/>
  <c r="N92" i="5"/>
  <c r="M97" i="5"/>
  <c r="M92" i="5"/>
  <c r="Q78" i="5"/>
  <c r="P85" i="5"/>
  <c r="P78" i="5"/>
  <c r="O85" i="5"/>
  <c r="O84" i="5"/>
  <c r="O78" i="5"/>
  <c r="N85" i="5"/>
  <c r="N83" i="5"/>
  <c r="N78" i="5"/>
  <c r="M78" i="5"/>
  <c r="Q64" i="5"/>
  <c r="P71" i="5"/>
  <c r="P64" i="5"/>
  <c r="O71" i="5"/>
  <c r="O70" i="5"/>
  <c r="O64" i="5"/>
  <c r="N71" i="5"/>
  <c r="N69" i="5"/>
  <c r="N64" i="5"/>
  <c r="M64" i="5"/>
  <c r="Q50" i="5"/>
  <c r="P57" i="5"/>
  <c r="P50" i="5"/>
  <c r="O57" i="5"/>
  <c r="O56" i="5"/>
  <c r="O50" i="5"/>
  <c r="N57" i="5"/>
  <c r="N56" i="5"/>
  <c r="N55" i="5"/>
  <c r="N50" i="5"/>
  <c r="M50" i="5"/>
  <c r="Y22" i="5"/>
  <c r="X22" i="5"/>
  <c r="Q36" i="5"/>
  <c r="P43" i="5"/>
  <c r="P36" i="5"/>
  <c r="O43" i="5"/>
  <c r="O42" i="5"/>
  <c r="O36" i="5"/>
  <c r="N43" i="5"/>
  <c r="N41" i="5"/>
  <c r="N36" i="5"/>
  <c r="M42" i="5"/>
  <c r="M36" i="5"/>
  <c r="Q22" i="5"/>
  <c r="P22" i="5"/>
  <c r="O22" i="5"/>
  <c r="N23" i="5"/>
  <c r="M22" i="5"/>
  <c r="F52" i="1"/>
  <c r="F51" i="1"/>
  <c r="F50" i="1"/>
  <c r="D52" i="1"/>
  <c r="D50" i="1"/>
  <c r="D49" i="1"/>
  <c r="C52" i="1"/>
  <c r="C50" i="1"/>
  <c r="V36" i="5" l="1"/>
  <c r="AA40" i="5"/>
  <c r="U50" i="5"/>
  <c r="AA53" i="5"/>
  <c r="W50" i="5"/>
  <c r="AA55" i="5"/>
  <c r="V64" i="5"/>
  <c r="AA68" i="5"/>
  <c r="U78" i="5"/>
  <c r="AA81" i="5"/>
  <c r="W78" i="5"/>
  <c r="AA83" i="5"/>
  <c r="V92" i="5"/>
  <c r="AA96" i="5"/>
  <c r="U106" i="5"/>
  <c r="AA109" i="5"/>
  <c r="W106" i="5"/>
  <c r="AA111" i="5"/>
  <c r="U36" i="5"/>
  <c r="AA39" i="5"/>
  <c r="W36" i="5"/>
  <c r="AA41" i="5"/>
  <c r="V50" i="5"/>
  <c r="AA54" i="5"/>
  <c r="U64" i="5"/>
  <c r="AA67" i="5"/>
  <c r="W64" i="5"/>
  <c r="AA69" i="5"/>
  <c r="V78" i="5"/>
  <c r="AA82" i="5"/>
  <c r="U92" i="5"/>
  <c r="AA95" i="5"/>
  <c r="W92" i="5"/>
  <c r="AA97" i="5"/>
  <c r="V106" i="5"/>
  <c r="AA110" i="5"/>
  <c r="V22" i="5"/>
  <c r="AA26" i="5"/>
  <c r="U22" i="5"/>
  <c r="AA25" i="5"/>
  <c r="W22" i="5"/>
  <c r="AA27" i="5"/>
  <c r="H44" i="1"/>
  <c r="H57" i="1" s="1"/>
  <c r="G44" i="1"/>
  <c r="G57" i="1" s="1"/>
  <c r="I44" i="1"/>
  <c r="I57" i="1" s="1"/>
  <c r="C44" i="1"/>
  <c r="C57" i="1" s="1"/>
  <c r="E44" i="1"/>
  <c r="E57" i="1" s="1"/>
  <c r="D44" i="1"/>
  <c r="D57" i="1" s="1"/>
  <c r="F44" i="1"/>
  <c r="F57" i="1" s="1"/>
  <c r="H6" i="3"/>
  <c r="I6" i="3"/>
  <c r="B75" i="5"/>
  <c r="B103" i="5"/>
  <c r="B61" i="5"/>
  <c r="B89" i="5"/>
  <c r="B12" i="3"/>
  <c r="B10" i="3"/>
  <c r="B13" i="3"/>
  <c r="B11" i="3"/>
  <c r="O86" i="5"/>
  <c r="W84" i="5" s="1"/>
  <c r="O114" i="5"/>
  <c r="W112" i="5" s="1"/>
  <c r="O72" i="5"/>
  <c r="W70" i="5" s="1"/>
  <c r="W113" i="5"/>
  <c r="W85" i="5"/>
  <c r="Q72" i="5"/>
  <c r="Y68" i="5" s="1"/>
  <c r="P72" i="5"/>
  <c r="X68" i="5" s="1"/>
  <c r="N58" i="5"/>
  <c r="V54" i="5" s="1"/>
  <c r="O44" i="5"/>
  <c r="W40" i="5" s="1"/>
  <c r="Q44" i="5"/>
  <c r="Y41" i="5" s="1"/>
  <c r="O58" i="5"/>
  <c r="W55" i="5" s="1"/>
  <c r="Q58" i="5"/>
  <c r="Y53" i="5" s="1"/>
  <c r="W81" i="5"/>
  <c r="P44" i="5"/>
  <c r="X39" i="5" s="1"/>
  <c r="P58" i="5"/>
  <c r="X53" i="5" s="1"/>
  <c r="Y71" i="5"/>
  <c r="Q114" i="5"/>
  <c r="Y112" i="5" s="1"/>
  <c r="P114" i="5"/>
  <c r="X109" i="5" s="1"/>
  <c r="N114" i="5"/>
  <c r="V110" i="5" s="1"/>
  <c r="Q100" i="5"/>
  <c r="Y95" i="5" s="1"/>
  <c r="P100" i="5"/>
  <c r="X99" i="5" s="1"/>
  <c r="Q86" i="5"/>
  <c r="Y84" i="5" s="1"/>
  <c r="P86" i="5"/>
  <c r="X81" i="5" s="1"/>
  <c r="N86" i="5"/>
  <c r="N72" i="5"/>
  <c r="V68" i="5" s="1"/>
  <c r="M99" i="5"/>
  <c r="O100" i="5"/>
  <c r="W99" i="5" s="1"/>
  <c r="N98" i="5"/>
  <c r="M111" i="5"/>
  <c r="M113" i="5"/>
  <c r="M112" i="5"/>
  <c r="M98" i="5"/>
  <c r="M83" i="5"/>
  <c r="M85" i="5"/>
  <c r="M84" i="5"/>
  <c r="M69" i="5"/>
  <c r="M71" i="5"/>
  <c r="M70" i="5"/>
  <c r="M55" i="5"/>
  <c r="M57" i="5"/>
  <c r="M56" i="5"/>
  <c r="Q30" i="5"/>
  <c r="Y27" i="5" s="1"/>
  <c r="M29" i="5"/>
  <c r="N29" i="5"/>
  <c r="O29" i="5"/>
  <c r="M27" i="5"/>
  <c r="O28" i="5"/>
  <c r="P29" i="5"/>
  <c r="M28" i="5"/>
  <c r="N27" i="5"/>
  <c r="M41" i="5"/>
  <c r="M43" i="5"/>
  <c r="G51" i="1"/>
  <c r="B74" i="1"/>
  <c r="N44" i="5"/>
  <c r="V40" i="5" s="1"/>
  <c r="B63" i="1"/>
  <c r="E52" i="1"/>
  <c r="B64" i="1"/>
  <c r="B73" i="1"/>
  <c r="D51" i="1"/>
  <c r="D53" i="1" s="1"/>
  <c r="B71" i="1"/>
  <c r="B72" i="1"/>
  <c r="E51" i="1"/>
  <c r="E50" i="1"/>
  <c r="B60" i="1"/>
  <c r="B62" i="1"/>
  <c r="F53" i="1"/>
  <c r="F59" i="1" s="1"/>
  <c r="H52" i="1"/>
  <c r="H53" i="1" s="1"/>
  <c r="H59" i="1" s="1"/>
  <c r="B59" i="1"/>
  <c r="G52" i="1"/>
  <c r="I53" i="1"/>
  <c r="I59" i="1" s="1"/>
  <c r="B65" i="1"/>
  <c r="C51" i="1"/>
  <c r="C53" i="1" s="1"/>
  <c r="B75" i="1"/>
  <c r="B69" i="1"/>
  <c r="B61" i="1"/>
  <c r="B70" i="1"/>
  <c r="N30" i="5" l="1"/>
  <c r="V26" i="5" s="1"/>
  <c r="M44" i="5"/>
  <c r="U39" i="5" s="1"/>
  <c r="M72" i="5"/>
  <c r="U67" i="5" s="1"/>
  <c r="M30" i="5"/>
  <c r="M58" i="5"/>
  <c r="U53" i="5" s="1"/>
  <c r="V85" i="5"/>
  <c r="V82" i="5"/>
  <c r="D59" i="1"/>
  <c r="D60" i="1"/>
  <c r="I16" i="3"/>
  <c r="H16" i="3"/>
  <c r="G16" i="3"/>
  <c r="G53" i="1"/>
  <c r="G63" i="1" s="1"/>
  <c r="W111" i="5"/>
  <c r="W71" i="5"/>
  <c r="W69" i="5"/>
  <c r="Y70" i="5"/>
  <c r="Y67" i="5"/>
  <c r="Y55" i="5"/>
  <c r="Y54" i="5"/>
  <c r="Y42" i="5"/>
  <c r="H65" i="1"/>
  <c r="I64" i="1"/>
  <c r="I63" i="1"/>
  <c r="H63" i="1"/>
  <c r="F65" i="1"/>
  <c r="I62" i="1"/>
  <c r="H62" i="1"/>
  <c r="F64" i="1"/>
  <c r="F63" i="1"/>
  <c r="I61" i="1"/>
  <c r="H61" i="1"/>
  <c r="I60" i="1"/>
  <c r="D65" i="1"/>
  <c r="D64" i="1"/>
  <c r="H60" i="1"/>
  <c r="D63" i="1"/>
  <c r="I65" i="1"/>
  <c r="H64" i="1"/>
  <c r="W83" i="5"/>
  <c r="W67" i="5"/>
  <c r="W82" i="5"/>
  <c r="W68" i="5"/>
  <c r="W110" i="5"/>
  <c r="W109" i="5"/>
  <c r="X70" i="5"/>
  <c r="X69" i="5"/>
  <c r="X67" i="5"/>
  <c r="W97" i="5"/>
  <c r="W96" i="5"/>
  <c r="V113" i="5"/>
  <c r="V111" i="5"/>
  <c r="V112" i="5"/>
  <c r="X113" i="5"/>
  <c r="Y111" i="5"/>
  <c r="Y109" i="5"/>
  <c r="Y110" i="5"/>
  <c r="Y113" i="5"/>
  <c r="X110" i="5"/>
  <c r="X112" i="5"/>
  <c r="X111" i="5"/>
  <c r="W95" i="5"/>
  <c r="X97" i="5"/>
  <c r="X96" i="5"/>
  <c r="X95" i="5"/>
  <c r="X98" i="5"/>
  <c r="Y98" i="5"/>
  <c r="Y99" i="5"/>
  <c r="Y96" i="5"/>
  <c r="Y97" i="5"/>
  <c r="W98" i="5"/>
  <c r="V83" i="5"/>
  <c r="V84" i="5"/>
  <c r="X85" i="5"/>
  <c r="Y81" i="5"/>
  <c r="Y85" i="5"/>
  <c r="Y82" i="5"/>
  <c r="Y83" i="5"/>
  <c r="X83" i="5"/>
  <c r="X82" i="5"/>
  <c r="X84" i="5"/>
  <c r="V69" i="5"/>
  <c r="V70" i="5"/>
  <c r="Y69" i="5"/>
  <c r="V71" i="5"/>
  <c r="X71" i="5"/>
  <c r="V55" i="5"/>
  <c r="V56" i="5"/>
  <c r="V53" i="5"/>
  <c r="V57" i="5"/>
  <c r="W56" i="5"/>
  <c r="W57" i="5"/>
  <c r="X57" i="5"/>
  <c r="X55" i="5"/>
  <c r="X54" i="5"/>
  <c r="X56" i="5"/>
  <c r="W54" i="5"/>
  <c r="Y57" i="5"/>
  <c r="Y56" i="5"/>
  <c r="W53" i="5"/>
  <c r="V41" i="5"/>
  <c r="V42" i="5"/>
  <c r="V43" i="5"/>
  <c r="W42" i="5"/>
  <c r="W43" i="5"/>
  <c r="X43" i="5"/>
  <c r="Y43" i="5"/>
  <c r="W39" i="5"/>
  <c r="W41" i="5"/>
  <c r="Y39" i="5"/>
  <c r="Y40" i="5"/>
  <c r="X40" i="5"/>
  <c r="X41" i="5"/>
  <c r="X42" i="5"/>
  <c r="V67" i="5"/>
  <c r="N100" i="5"/>
  <c r="V96" i="5" s="1"/>
  <c r="V81" i="5"/>
  <c r="V109" i="5"/>
  <c r="Y25" i="5"/>
  <c r="Y26" i="5"/>
  <c r="Y28" i="5"/>
  <c r="Y29" i="5"/>
  <c r="V39" i="5"/>
  <c r="O30" i="5"/>
  <c r="W28" i="5" s="1"/>
  <c r="P30" i="5"/>
  <c r="V28" i="5"/>
  <c r="F62" i="1"/>
  <c r="F61" i="1"/>
  <c r="F60" i="1"/>
  <c r="E53" i="1"/>
  <c r="D62" i="1"/>
  <c r="D61" i="1"/>
  <c r="C59" i="1"/>
  <c r="V25" i="5" l="1"/>
  <c r="U41" i="5"/>
  <c r="AB41" i="5" s="1"/>
  <c r="U25" i="5"/>
  <c r="U26" i="5"/>
  <c r="E63" i="1"/>
  <c r="E61" i="1"/>
  <c r="G59" i="1"/>
  <c r="G65" i="1"/>
  <c r="G60" i="1"/>
  <c r="G62" i="1"/>
  <c r="G64" i="1"/>
  <c r="G61" i="1"/>
  <c r="E65" i="1"/>
  <c r="E64" i="1"/>
  <c r="C63" i="1"/>
  <c r="C65" i="1"/>
  <c r="C64" i="1"/>
  <c r="AB53" i="5"/>
  <c r="W29" i="5"/>
  <c r="U111" i="5"/>
  <c r="AB111" i="5" s="1"/>
  <c r="U112" i="5"/>
  <c r="AB112" i="5" s="1"/>
  <c r="U113" i="5"/>
  <c r="AB113" i="5" s="1"/>
  <c r="U97" i="5"/>
  <c r="U98" i="5"/>
  <c r="U99" i="5"/>
  <c r="V99" i="5"/>
  <c r="V97" i="5"/>
  <c r="V98" i="5"/>
  <c r="U83" i="5"/>
  <c r="AB83" i="5" s="1"/>
  <c r="U84" i="5"/>
  <c r="AB84" i="5" s="1"/>
  <c r="U85" i="5"/>
  <c r="AB85" i="5" s="1"/>
  <c r="U69" i="5"/>
  <c r="AB69" i="5" s="1"/>
  <c r="U70" i="5"/>
  <c r="AB70" i="5" s="1"/>
  <c r="U71" i="5"/>
  <c r="U55" i="5"/>
  <c r="AB55" i="5" s="1"/>
  <c r="U56" i="5"/>
  <c r="AB56" i="5" s="1"/>
  <c r="U57" i="5"/>
  <c r="AB57" i="5" s="1"/>
  <c r="U40" i="5"/>
  <c r="U42" i="5"/>
  <c r="U43" i="5"/>
  <c r="AB43" i="5" s="1"/>
  <c r="V95" i="5"/>
  <c r="U110" i="5"/>
  <c r="U82" i="5"/>
  <c r="U54" i="5"/>
  <c r="U96" i="5"/>
  <c r="U68" i="5"/>
  <c r="X26" i="5"/>
  <c r="X25" i="5"/>
  <c r="X28" i="5"/>
  <c r="X27" i="5"/>
  <c r="W26" i="5"/>
  <c r="W25" i="5"/>
  <c r="W27" i="5"/>
  <c r="V29" i="5"/>
  <c r="V27" i="5"/>
  <c r="X29" i="5"/>
  <c r="AB39" i="5"/>
  <c r="U29" i="5"/>
  <c r="AB81" i="5"/>
  <c r="AB67" i="5"/>
  <c r="U28" i="5"/>
  <c r="U27" i="5"/>
  <c r="C61" i="1"/>
  <c r="C60" i="1"/>
  <c r="C62" i="1"/>
  <c r="E60" i="1"/>
  <c r="E62" i="1"/>
  <c r="E59" i="1"/>
  <c r="AI85" i="5" l="1"/>
  <c r="AI84" i="5"/>
  <c r="AJ57" i="5"/>
  <c r="AI56" i="5"/>
  <c r="AH56" i="5"/>
  <c r="AI57" i="5"/>
  <c r="AH57" i="5"/>
  <c r="AJ43" i="5"/>
  <c r="C69" i="1"/>
  <c r="C73" i="1"/>
  <c r="C11" i="3" s="1"/>
  <c r="AF82" i="5"/>
  <c r="C75" i="1"/>
  <c r="C70" i="1"/>
  <c r="C74" i="1"/>
  <c r="C72" i="1"/>
  <c r="C71" i="1"/>
  <c r="E10" i="3"/>
  <c r="E11" i="3"/>
  <c r="AB29" i="5"/>
  <c r="I7" i="3" s="1"/>
  <c r="AB98" i="5"/>
  <c r="H12" i="3" s="1"/>
  <c r="AB99" i="5"/>
  <c r="I12" i="3" s="1"/>
  <c r="I8" i="3"/>
  <c r="G8" i="3"/>
  <c r="E8" i="3"/>
  <c r="H9" i="3"/>
  <c r="G10" i="3"/>
  <c r="H11" i="3"/>
  <c r="H13" i="3"/>
  <c r="G13" i="3"/>
  <c r="I9" i="3"/>
  <c r="G9" i="3"/>
  <c r="H10" i="3"/>
  <c r="I11" i="3"/>
  <c r="G11" i="3"/>
  <c r="I13" i="3"/>
  <c r="E9" i="3"/>
  <c r="AB71" i="5"/>
  <c r="AJ71" i="5" s="1"/>
  <c r="AB95" i="5"/>
  <c r="AB26" i="5"/>
  <c r="AB25" i="5"/>
  <c r="AB97" i="5"/>
  <c r="AB42" i="5"/>
  <c r="AI43" i="5" s="1"/>
  <c r="AB82" i="5"/>
  <c r="AH85" i="5" s="1"/>
  <c r="AB109" i="5"/>
  <c r="AB40" i="5"/>
  <c r="AG40" i="5" s="1"/>
  <c r="AB54" i="5"/>
  <c r="AG57" i="5" s="1"/>
  <c r="AB68" i="5"/>
  <c r="AI71" i="5" s="1"/>
  <c r="AB96" i="5"/>
  <c r="AB110" i="5"/>
  <c r="AB28" i="5"/>
  <c r="AB27" i="5"/>
  <c r="AI113" i="5" l="1"/>
  <c r="AH113" i="5"/>
  <c r="AH111" i="5"/>
  <c r="AH112" i="5"/>
  <c r="AJ113" i="5"/>
  <c r="AI112" i="5"/>
  <c r="AI98" i="5"/>
  <c r="AH99" i="5"/>
  <c r="AJ99" i="5"/>
  <c r="AI99" i="5"/>
  <c r="AF41" i="5"/>
  <c r="AI42" i="5"/>
  <c r="AF40" i="5"/>
  <c r="AG43" i="5"/>
  <c r="AH55" i="5"/>
  <c r="AI29" i="5"/>
  <c r="AH29" i="5"/>
  <c r="AH27" i="5"/>
  <c r="AG28" i="5"/>
  <c r="AJ29" i="5"/>
  <c r="AI28" i="5"/>
  <c r="AH28" i="5"/>
  <c r="AG29" i="5"/>
  <c r="AG26" i="5"/>
  <c r="AG42" i="5"/>
  <c r="AG55" i="5"/>
  <c r="AF54" i="5"/>
  <c r="AF68" i="5"/>
  <c r="N71" i="1"/>
  <c r="AG110" i="5"/>
  <c r="AF110" i="5"/>
  <c r="AG96" i="5"/>
  <c r="AF96" i="5"/>
  <c r="AG68" i="5"/>
  <c r="AG54" i="5"/>
  <c r="AG82" i="5"/>
  <c r="O71" i="1"/>
  <c r="AF43" i="5"/>
  <c r="AF26" i="5"/>
  <c r="M71" i="1"/>
  <c r="C12" i="3"/>
  <c r="C13" i="3"/>
  <c r="AF56" i="5"/>
  <c r="AG85" i="5"/>
  <c r="AF42" i="5"/>
  <c r="AH43" i="5"/>
  <c r="AF84" i="5"/>
  <c r="AH84" i="5"/>
  <c r="AJ85" i="5"/>
  <c r="AF85" i="5"/>
  <c r="AH83" i="5"/>
  <c r="AF70" i="5"/>
  <c r="AG71" i="5"/>
  <c r="AI70" i="5"/>
  <c r="AF69" i="5"/>
  <c r="AG70" i="5"/>
  <c r="AH71" i="5"/>
  <c r="E13" i="3"/>
  <c r="AG112" i="5"/>
  <c r="AF113" i="5"/>
  <c r="AF111" i="5"/>
  <c r="AG113" i="5"/>
  <c r="AG111" i="5"/>
  <c r="AF112" i="5"/>
  <c r="AG27" i="5"/>
  <c r="AF29" i="5"/>
  <c r="E12" i="3"/>
  <c r="AH97" i="5"/>
  <c r="AG98" i="5"/>
  <c r="AF99" i="5"/>
  <c r="AF97" i="5"/>
  <c r="AH98" i="5"/>
  <c r="AG99" i="5"/>
  <c r="AG97" i="5"/>
  <c r="AF98" i="5"/>
  <c r="AG56" i="5"/>
  <c r="AF55" i="5"/>
  <c r="AF57" i="5"/>
  <c r="AG41" i="5"/>
  <c r="AH42" i="5"/>
  <c r="AH41" i="5"/>
  <c r="AG83" i="5"/>
  <c r="AF83" i="5"/>
  <c r="AG84" i="5"/>
  <c r="AG69" i="5"/>
  <c r="AH70" i="5"/>
  <c r="AF71" i="5"/>
  <c r="AH69" i="5"/>
  <c r="AF28" i="5"/>
  <c r="AF27" i="5"/>
  <c r="S75" i="1"/>
  <c r="D75" i="1" s="1"/>
  <c r="Q75" i="1"/>
  <c r="O75" i="1"/>
  <c r="R74" i="1"/>
  <c r="P74" i="1"/>
  <c r="N74" i="1"/>
  <c r="Q73" i="1"/>
  <c r="O73" i="1"/>
  <c r="O72" i="1"/>
  <c r="R75" i="1"/>
  <c r="D74" i="1" s="1"/>
  <c r="P75" i="1"/>
  <c r="N75" i="1"/>
  <c r="Q74" i="1"/>
  <c r="O74" i="1"/>
  <c r="M75" i="1"/>
  <c r="P73" i="1"/>
  <c r="P72" i="1"/>
  <c r="N72" i="1"/>
  <c r="C10" i="3"/>
  <c r="F13" i="3"/>
  <c r="F8" i="3"/>
  <c r="F11" i="3"/>
  <c r="H7" i="3"/>
  <c r="F12" i="3"/>
  <c r="F9" i="3"/>
  <c r="H8" i="3"/>
  <c r="E7" i="3"/>
  <c r="G7" i="3"/>
  <c r="F10" i="3"/>
  <c r="G12" i="3"/>
  <c r="F7" i="3"/>
  <c r="I10" i="3"/>
  <c r="N73" i="1"/>
  <c r="C8" i="3"/>
  <c r="M72" i="1"/>
  <c r="M73" i="1"/>
  <c r="M74" i="1"/>
  <c r="C7" i="3"/>
  <c r="C9" i="3"/>
  <c r="AC57" i="5"/>
  <c r="AC85" i="5"/>
  <c r="AC99" i="5"/>
  <c r="AC98" i="5"/>
  <c r="AC71" i="5"/>
  <c r="AC70" i="5"/>
  <c r="AC43" i="5"/>
  <c r="AC113" i="5"/>
  <c r="AC29" i="5"/>
  <c r="AC40" i="5" l="1"/>
  <c r="D69" i="1"/>
  <c r="D72" i="1"/>
  <c r="D73" i="1"/>
  <c r="AC54" i="5"/>
  <c r="AC84" i="5"/>
  <c r="AC67" i="5"/>
  <c r="E14" i="3"/>
  <c r="G14" i="3"/>
  <c r="I14" i="3"/>
  <c r="H14" i="3"/>
  <c r="H15" i="3" s="1"/>
  <c r="F14" i="3"/>
  <c r="AC42" i="5"/>
  <c r="D70" i="1"/>
  <c r="D71" i="1"/>
  <c r="AC55" i="5"/>
  <c r="AC83" i="5"/>
  <c r="AC110" i="5"/>
  <c r="AC96" i="5"/>
  <c r="AC68" i="5"/>
  <c r="AC56" i="5"/>
  <c r="AC39" i="5"/>
  <c r="AC28" i="5"/>
  <c r="AC69" i="5"/>
  <c r="AC97" i="5"/>
  <c r="AC112" i="5"/>
  <c r="AC111" i="5"/>
  <c r="AC82" i="5"/>
  <c r="AC26" i="5"/>
  <c r="AC95" i="5"/>
  <c r="AC41" i="5"/>
  <c r="AC27" i="5"/>
  <c r="AC25" i="5"/>
  <c r="AC81" i="5"/>
  <c r="AC53" i="5"/>
  <c r="AC109" i="5"/>
  <c r="G15" i="3" l="1"/>
  <c r="AC72" i="5"/>
  <c r="AB73" i="5" s="1"/>
  <c r="K24" i="3" s="1"/>
  <c r="F15" i="3"/>
  <c r="E15" i="3"/>
  <c r="AC58" i="5"/>
  <c r="AB59" i="5" s="1"/>
  <c r="K23" i="3" s="1"/>
  <c r="AC30" i="5"/>
  <c r="AB31" i="5" s="1"/>
  <c r="K21" i="3" s="1"/>
  <c r="AC114" i="5"/>
  <c r="AB115" i="5" s="1"/>
  <c r="AC86" i="5"/>
  <c r="AB87" i="5" s="1"/>
  <c r="K25" i="3" s="1"/>
  <c r="AC100" i="5"/>
  <c r="AB101" i="5" s="1"/>
  <c r="K26" i="3" s="1"/>
  <c r="AC44" i="5"/>
  <c r="AB45" i="5" s="1"/>
  <c r="K22" i="3" s="1"/>
  <c r="C77" i="1"/>
  <c r="C78" i="1" s="1"/>
  <c r="B24" i="3" l="1"/>
  <c r="B21" i="3"/>
  <c r="K27" i="3"/>
  <c r="B25" i="3" s="1"/>
</calcChain>
</file>

<file path=xl/sharedStrings.xml><?xml version="1.0" encoding="utf-8"?>
<sst xmlns="http://schemas.openxmlformats.org/spreadsheetml/2006/main" count="260" uniqueCount="99">
  <si>
    <t>A</t>
  </si>
  <si>
    <t>B</t>
  </si>
  <si>
    <t>Objective:</t>
  </si>
  <si>
    <t>n:</t>
  </si>
  <si>
    <t>Criteria</t>
  </si>
  <si>
    <t>More Important</t>
  </si>
  <si>
    <t>Definition</t>
  </si>
  <si>
    <t>Explanation</t>
  </si>
  <si>
    <t>Equal importance</t>
  </si>
  <si>
    <t>Two elements contribute equally to the objective</t>
  </si>
  <si>
    <t>compared with</t>
  </si>
  <si>
    <t>Moderate importance</t>
  </si>
  <si>
    <t>Experience and judgment slightly favor one element over another</t>
  </si>
  <si>
    <t>Strong Importance</t>
  </si>
  <si>
    <t>Experience and judgment strongly favor one element over another</t>
  </si>
  <si>
    <t>Very strong importance</t>
  </si>
  <si>
    <t>Extreme importance</t>
  </si>
  <si>
    <t>2,4,6,8 can be used to express intermediate values</t>
  </si>
  <si>
    <t>Pairwise comparisons matrix</t>
  </si>
  <si>
    <t>Normalized matrix</t>
  </si>
  <si>
    <t>Weights and consistency</t>
  </si>
  <si>
    <t>Criteria weights</t>
  </si>
  <si>
    <t>Consistency</t>
  </si>
  <si>
    <t>n</t>
  </si>
  <si>
    <t>Consistency Ratio</t>
  </si>
  <si>
    <t>Alternatives</t>
  </si>
  <si>
    <t>Criterion 01</t>
  </si>
  <si>
    <t>Criterion 02</t>
  </si>
  <si>
    <t>STEP 1: MODEL THE PROBLEM AS A HIERARCHY</t>
  </si>
  <si>
    <t>LEVEL 2 (criteria) to LEVEL 1 (goal)</t>
  </si>
  <si>
    <t>LEVEL 3 (alternatives) to LEVEL 2 (criteria)</t>
  </si>
  <si>
    <t>Criterion 03</t>
  </si>
  <si>
    <t>Criterion 04</t>
  </si>
  <si>
    <t>Criterion 05</t>
  </si>
  <si>
    <t>Criterion 06</t>
  </si>
  <si>
    <t>Criterion 07</t>
  </si>
  <si>
    <t>ALTERNATIVES</t>
  </si>
  <si>
    <t>The best alternative is</t>
  </si>
  <si>
    <t>RANKING</t>
  </si>
  <si>
    <t>Random Consistency Index</t>
  </si>
  <si>
    <t>Alternative weights</t>
  </si>
  <si>
    <t>Enter text and values in the data area</t>
  </si>
  <si>
    <t>STEP 2.1: CRITERIA COMPARISONS</t>
  </si>
  <si>
    <t>STEP 2.2: ALTERNATIVES COMPARISONS</t>
  </si>
  <si>
    <t>STEP 3: RESULTS</t>
  </si>
  <si>
    <t>Nine point scale for pairwise comparison</t>
  </si>
  <si>
    <t>OVERALL SCORE</t>
  </si>
  <si>
    <t>Sum</t>
  </si>
  <si>
    <t>Weights</t>
  </si>
  <si>
    <t>Subjective judgment</t>
  </si>
  <si>
    <t>MULTI-CRITERIA DECISION MAKING IN HEALTH CARE USING AHP AND MICROSOFT EXCEL</t>
  </si>
  <si>
    <t>Level of importance</t>
  </si>
  <si>
    <t>One element is favored very strongly over another, its dominance is demonstrated in practice</t>
  </si>
  <si>
    <t>One element is favored extremely strongly over another</t>
  </si>
  <si>
    <t xml:space="preserve">One element is favored extremely strongly over another </t>
  </si>
  <si>
    <t>Level
(1-9)</t>
  </si>
  <si>
    <t>Interesting and simple tutorial about AHP</t>
  </si>
  <si>
    <t>http://www.boku.ac.at/mi/ahp/ahptutorial.pdf</t>
  </si>
  <si>
    <t>http://www.ncbi.nlm.nih.gov/pubmed?term=%28%22Medical%20decision%20making%20%3A%20an%20international%20journal%20of%20the%20Society%20for%20Medical%20Decision%20Making%22[Journal]%29%20AND%20analytic%20hierarchy%20process[Title%2FAbstract]</t>
  </si>
  <si>
    <t>PubMed Database: articles containing "analytic hierarchy process"</t>
  </si>
  <si>
    <t>PubMed Database: articles published in the journal Medical Decision Making containing "analytic hierarchy process"</t>
  </si>
  <si>
    <t>Saaty's personal homepage</t>
  </si>
  <si>
    <t>http://www.business.pitt.edu/katz/faculty/saaty.php</t>
  </si>
  <si>
    <t>http://www.ncbi.nlm.nih.gov/pubmed?term=analytic%20hierarchy%20process[Title%2FAbstract]</t>
  </si>
  <si>
    <t>Forman's personal homepage</t>
  </si>
  <si>
    <t>http://professorforman.com/</t>
  </si>
  <si>
    <t>http://scholar.google.com/scholar?hl=en&amp;q=analytic+hierarchy+process&amp;btnG=&amp;as_sdt=1%2C5&amp;as_sdtp=</t>
  </si>
  <si>
    <t>Google Scholar search: "analytic hierarchy process"</t>
  </si>
  <si>
    <t>The Analytic Hierarchy Process – An Exposition</t>
  </si>
  <si>
    <t>USING JUDGMENTS TO DETERMINE THE RANKING OF THE CRITERIA</t>
  </si>
  <si>
    <t>USING JUDGMENTS TO DETERMINE THE RANKING OF THE ALTERNATIVES</t>
  </si>
  <si>
    <t>GO TO STEP 1 WORKSHEET</t>
  </si>
  <si>
    <t>GO TO STEP 2.1 WORKSHEET</t>
  </si>
  <si>
    <t>GO TO STEP 2.2 WORKSHEET</t>
  </si>
  <si>
    <t>FINAL RESULTS</t>
  </si>
  <si>
    <t>GO TO STEP 3 WORKSHEET</t>
  </si>
  <si>
    <t>MODEL THE PROBLEM AS A HIERARCHY</t>
  </si>
  <si>
    <t>Calculations of overall priority scores (Distributive Mode)</t>
  </si>
  <si>
    <t xml:space="preserve">(Approach used for the calculation of weights: “Averaging over the normalized columns”) </t>
  </si>
  <si>
    <t>OBJECTIVE</t>
  </si>
  <si>
    <t>CRITERIA</t>
  </si>
  <si>
    <t>(3 to 7)</t>
  </si>
  <si>
    <t>(2 to 5)</t>
  </si>
  <si>
    <t>PATIENT</t>
  </si>
  <si>
    <t>DATE</t>
  </si>
  <si>
    <t>Enter text in the data area and click the Show Hierarchy button</t>
  </si>
  <si>
    <t>number of criteria</t>
  </si>
  <si>
    <t>If the value of the Consistency Ratio is smaller or equal to 0.1, the inconsistency is acceptable. If the Consistency Ratio is greater than 0.1, the decision-maker should review their subjective judgements</t>
  </si>
  <si>
    <t>number of alternatives</t>
  </si>
  <si>
    <t>Which do you prefer?</t>
  </si>
  <si>
    <r>
      <t xml:space="preserve">Weights and consistency </t>
    </r>
    <r>
      <rPr>
        <b/>
        <sz val="10"/>
        <color rgb="FFFFFF00"/>
        <rFont val="Arial"/>
        <family val="2"/>
      </rPr>
      <t xml:space="preserve">(Approach used for the calculation of weights: “Averaging over the normalized columns”) </t>
    </r>
  </si>
  <si>
    <t>http://professorforman.com/ahpexpo.pdf</t>
  </si>
  <si>
    <t>http://ac.els-cdn.com/0270025587904738/1-s2.0-0270025587904738-main.pdf?_tid=3b3b4b06-9d8d-11e3-a938-00000aab0f26&amp;acdnat=1393271746_677d87e532965ec7049d81a7e7557774</t>
  </si>
  <si>
    <t>The analytic hierarchy process—what it is and how it is used</t>
  </si>
  <si>
    <t>Analytic Hierarchy Process (AHP) interest links (accessed in February 2014)</t>
  </si>
  <si>
    <t>Nuria Padilla; Francisco Aguado; Rafael Ordoñez; Virginia Cortijo</t>
  </si>
  <si>
    <t>This work is licensed under a Creative Commons Attribution-NonCommercial-ShareAlike 4.0 International License.</t>
  </si>
  <si>
    <t>QUICK START GUIDE: MULTI-CRITERIA DECISION MAKING IN HEALTH CARE USING AHP AND MICROSOFT EXCEL</t>
  </si>
  <si>
    <r>
      <t xml:space="preserve">CLICK HERE TO REVIEW THE CONSISTENCY OF YOUR JUDGMENTS AT THE BOTTOM OF THIS SHEET </t>
    </r>
    <r>
      <rPr>
        <sz val="11"/>
        <color rgb="FFFFFFFF"/>
        <rFont val="Arial"/>
        <family val="2"/>
      </rPr>
      <t xml:space="preserve">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</si>
</sst>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164" formatCode="0;\-0;;@"/>
    <numFmt numFmtId="165" formatCode="0.00000"/>
    <numFmt numFmtId="166" formatCode="0.000"/>
    <numFmt numFmtId="167" formatCode="_-* #,##0\ _-;\-* #,##0\ _-;_-* &quot;-&quot;\ _-;_-@_-"/>
  </numFmts>
  <fonts count="54" x14ac:knownFonts="1">
    <font>
      <sz val="11"/>
      <color theme="1"/>
      <name val="Calibri"/>
      <family val="2"/>
      <scheme val="minor"/>
    </font>
    <font>
      <sz val="11"/>
      <color rgb="FF9C6500"/>
      <name val="Calibri"/>
      <family val="2"/>
      <scheme val="minor"/>
    </font>
    <font>
      <sz val="11"/>
      <color theme="0"/>
      <name val="Calibri"/>
      <family val="2"/>
      <scheme val="minor"/>
    </font>
    <font>
      <b/>
      <sz val="10"/>
      <name val="Arial"/>
      <family val="2"/>
    </font>
    <font>
      <b/>
      <sz val="9"/>
      <name val="Arial"/>
      <family val="2"/>
    </font>
    <font>
      <sz val="9"/>
      <name val="Arial"/>
      <family val="2"/>
    </font>
    <font>
      <sz val="10"/>
      <name val="Arial"/>
      <family val="2"/>
    </font>
    <font>
      <sz val="8"/>
      <name val="Arial"/>
      <family val="2"/>
    </font>
    <font>
      <sz val="11"/>
      <color theme="1"/>
      <name val="Calibri"/>
      <family val="2"/>
      <scheme val="minor"/>
    </font>
    <font>
      <b/>
      <sz val="16"/>
      <color theme="0"/>
      <name val="Calibri"/>
      <family val="2"/>
      <scheme val="minor"/>
    </font>
    <font>
      <sz val="8"/>
      <color theme="0"/>
      <name val="Arial"/>
      <family val="2"/>
    </font>
    <font>
      <b/>
      <sz val="10"/>
      <color theme="0"/>
      <name val="Arial"/>
      <family val="2"/>
    </font>
    <font>
      <b/>
      <sz val="11"/>
      <color theme="1"/>
      <name val="Arial"/>
      <family val="2"/>
    </font>
    <font>
      <b/>
      <sz val="18"/>
      <color theme="0"/>
      <name val="Arial"/>
      <family val="2"/>
    </font>
    <font>
      <sz val="11"/>
      <color theme="1"/>
      <name val="Arial"/>
      <family val="2"/>
    </font>
    <font>
      <b/>
      <sz val="16"/>
      <color theme="0"/>
      <name val="Arial"/>
      <family val="2"/>
    </font>
    <font>
      <sz val="11"/>
      <color rgb="FF9C6500"/>
      <name val="Arial"/>
      <family val="2"/>
    </font>
    <font>
      <sz val="12"/>
      <color theme="1"/>
      <name val="Arial"/>
      <family val="2"/>
    </font>
    <font>
      <sz val="11"/>
      <color theme="0"/>
      <name val="Arial"/>
      <family val="2"/>
    </font>
    <font>
      <sz val="9"/>
      <color theme="1"/>
      <name val="Arial"/>
      <family val="2"/>
    </font>
    <font>
      <sz val="11"/>
      <color theme="0" tint="-0.249977111117893"/>
      <name val="Arial"/>
      <family val="2"/>
    </font>
    <font>
      <i/>
      <sz val="12"/>
      <color theme="1"/>
      <name val="Arial"/>
      <family val="2"/>
    </font>
    <font>
      <sz val="11"/>
      <name val="Arial"/>
      <family val="2"/>
    </font>
    <font>
      <b/>
      <sz val="10"/>
      <color indexed="9"/>
      <name val="Arial"/>
      <family val="2"/>
    </font>
    <font>
      <b/>
      <sz val="11"/>
      <color indexed="9"/>
      <name val="Arial"/>
      <family val="2"/>
    </font>
    <font>
      <b/>
      <sz val="11"/>
      <color theme="0"/>
      <name val="Arial"/>
      <family val="2"/>
    </font>
    <font>
      <sz val="10"/>
      <color theme="1"/>
      <name val="Arial"/>
      <family val="2"/>
    </font>
    <font>
      <b/>
      <sz val="8"/>
      <color theme="1"/>
      <name val="Arial"/>
      <family val="2"/>
    </font>
    <font>
      <b/>
      <sz val="12"/>
      <color indexed="9"/>
      <name val="Arial"/>
      <family val="2"/>
    </font>
    <font>
      <b/>
      <sz val="12"/>
      <color theme="0"/>
      <name val="Arial"/>
      <family val="2"/>
    </font>
    <font>
      <b/>
      <sz val="20"/>
      <color theme="0"/>
      <name val="Arial"/>
      <family val="2"/>
    </font>
    <font>
      <b/>
      <sz val="14"/>
      <color theme="1"/>
      <name val="Arial"/>
      <family val="2"/>
    </font>
    <font>
      <b/>
      <sz val="14"/>
      <color theme="0"/>
      <name val="Arial"/>
      <family val="2"/>
    </font>
    <font>
      <sz val="12"/>
      <name val="Arial"/>
      <family val="2"/>
    </font>
    <font>
      <b/>
      <sz val="14"/>
      <color indexed="9"/>
      <name val="Arial"/>
      <family val="2"/>
    </font>
    <font>
      <b/>
      <sz val="28"/>
      <color theme="0"/>
      <name val="Arial"/>
      <family val="2"/>
    </font>
    <font>
      <b/>
      <sz val="12"/>
      <color theme="4"/>
      <name val="Arial"/>
      <family val="2"/>
    </font>
    <font>
      <b/>
      <sz val="11"/>
      <color theme="4"/>
      <name val="Arial"/>
      <family val="2"/>
    </font>
    <font>
      <sz val="11"/>
      <color theme="0" tint="-0.14999847407452621"/>
      <name val="Arial"/>
      <family val="2"/>
    </font>
    <font>
      <b/>
      <sz val="11"/>
      <color theme="1"/>
      <name val="Calibri"/>
      <family val="2"/>
      <scheme val="minor"/>
    </font>
    <font>
      <sz val="12"/>
      <color theme="0"/>
      <name val="Arial"/>
      <family val="2"/>
    </font>
    <font>
      <b/>
      <sz val="11"/>
      <color rgb="FFFF0000"/>
      <name val="Arial"/>
      <family val="2"/>
    </font>
    <font>
      <b/>
      <sz val="10"/>
      <color theme="1"/>
      <name val="Arial"/>
      <family val="2"/>
    </font>
    <font>
      <b/>
      <sz val="15"/>
      <color theme="3"/>
      <name val="Calibri"/>
      <family val="2"/>
      <scheme val="minor"/>
    </font>
    <font>
      <u/>
      <sz val="11"/>
      <color theme="10"/>
      <name val="Calibri"/>
      <family val="2"/>
    </font>
    <font>
      <b/>
      <sz val="11"/>
      <color rgb="FFC00000"/>
      <name val="Calibri"/>
      <family val="2"/>
      <scheme val="minor"/>
    </font>
    <font>
      <sz val="10"/>
      <color rgb="FFC00000"/>
      <name val="Arial"/>
      <family val="2"/>
    </font>
    <font>
      <sz val="11"/>
      <color rgb="FF000000"/>
      <name val="Calibri"/>
      <family val="2"/>
      <scheme val="minor"/>
    </font>
    <font>
      <b/>
      <sz val="14"/>
      <color rgb="FF9C6500"/>
      <name val="Arial"/>
      <family val="2"/>
    </font>
    <font>
      <b/>
      <sz val="10"/>
      <color rgb="FFFFFF00"/>
      <name val="Arial"/>
      <family val="2"/>
    </font>
    <font>
      <b/>
      <sz val="10"/>
      <color rgb="FFC00000"/>
      <name val="Arial"/>
      <family val="2"/>
    </font>
    <font>
      <b/>
      <sz val="12"/>
      <color theme="0"/>
      <name val="Calibri"/>
      <family val="2"/>
      <scheme val="minor"/>
    </font>
    <font>
      <b/>
      <sz val="11"/>
      <color rgb="FFFFFFFF"/>
      <name val="Arial"/>
      <family val="2"/>
    </font>
    <font>
      <sz val="11"/>
      <color rgb="FFFFFFFF"/>
      <name val="Arial"/>
      <family val="2"/>
    </font>
  </fonts>
  <fills count="18">
    <fill>
      <patternFill patternType="none"/>
    </fill>
    <fill>
      <patternFill patternType="gray125"/>
    </fill>
    <fill>
      <patternFill patternType="solid">
        <fgColor rgb="FFFFEB9C"/>
      </patternFill>
    </fill>
    <fill>
      <patternFill patternType="solid">
        <fgColor theme="4"/>
      </patternFill>
    </fill>
    <fill>
      <patternFill patternType="solid">
        <fgColor indexed="55"/>
        <bgColor indexed="64"/>
      </patternFill>
    </fill>
    <fill>
      <patternFill patternType="solid">
        <fgColor theme="9"/>
      </patternFill>
    </fill>
    <fill>
      <patternFill patternType="solid">
        <fgColor indexed="62"/>
        <bgColor indexed="64"/>
      </patternFill>
    </fill>
    <fill>
      <patternFill patternType="solid">
        <fgColor theme="9" tint="0.39997558519241921"/>
        <bgColor indexed="64"/>
      </patternFill>
    </fill>
    <fill>
      <patternFill patternType="solid">
        <fgColor theme="4" tint="0.39997558519241921"/>
        <bgColor indexed="65"/>
      </patternFill>
    </fill>
    <fill>
      <patternFill patternType="solid">
        <fgColor rgb="FF333399"/>
        <bgColor indexed="64"/>
      </patternFill>
    </fill>
    <fill>
      <patternFill patternType="solid">
        <fgColor theme="3"/>
        <bgColor indexed="64"/>
      </patternFill>
    </fill>
    <fill>
      <patternFill patternType="solid">
        <fgColor theme="4"/>
        <bgColor indexed="64"/>
      </patternFill>
    </fill>
    <fill>
      <patternFill patternType="solid">
        <fgColor theme="3" tint="0.59999389629810485"/>
        <bgColor indexed="64"/>
      </patternFill>
    </fill>
    <fill>
      <patternFill patternType="solid">
        <fgColor rgb="FFFAC090"/>
        <bgColor indexed="64"/>
      </patternFill>
    </fill>
    <fill>
      <patternFill patternType="solid">
        <fgColor theme="0"/>
        <bgColor indexed="64"/>
      </patternFill>
    </fill>
    <fill>
      <patternFill patternType="solid">
        <fgColor theme="9" tint="0.79998168889431442"/>
        <bgColor indexed="65"/>
      </patternFill>
    </fill>
    <fill>
      <patternFill patternType="solid">
        <fgColor rgb="FFFFF0AF"/>
        <bgColor indexed="64"/>
      </patternFill>
    </fill>
    <fill>
      <patternFill patternType="solid">
        <fgColor theme="5"/>
      </patternFill>
    </fill>
  </fills>
  <borders count="3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hair">
        <color indexed="64"/>
      </left>
      <right style="hair">
        <color indexed="64"/>
      </right>
      <top style="hair">
        <color indexed="64"/>
      </top>
      <bottom style="hair">
        <color indexed="64"/>
      </bottom>
      <diagonal/>
    </border>
    <border>
      <left/>
      <right style="thin">
        <color indexed="64"/>
      </right>
      <top/>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medium">
        <color indexed="64"/>
      </top>
      <bottom/>
      <diagonal/>
    </border>
    <border>
      <left style="thin">
        <color indexed="64"/>
      </left>
      <right style="thin">
        <color indexed="64"/>
      </right>
      <top/>
      <bottom/>
      <diagonal/>
    </border>
    <border>
      <left style="thin">
        <color indexed="64"/>
      </left>
      <right style="thin">
        <color indexed="64"/>
      </right>
      <top/>
      <bottom style="medium">
        <color indexed="64"/>
      </bottom>
      <diagonal/>
    </border>
    <border>
      <left/>
      <right style="thin">
        <color indexed="64"/>
      </right>
      <top style="thin">
        <color indexed="64"/>
      </top>
      <bottom style="medium">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top/>
      <bottom style="hair">
        <color indexed="64"/>
      </bottom>
      <diagonal/>
    </border>
    <border>
      <left/>
      <right/>
      <top/>
      <bottom style="thin">
        <color indexed="64"/>
      </bottom>
      <diagonal/>
    </border>
    <border>
      <left/>
      <right/>
      <top style="thin">
        <color indexed="64"/>
      </top>
      <bottom style="double">
        <color indexed="64"/>
      </bottom>
      <diagonal/>
    </border>
    <border>
      <left style="thin">
        <color indexed="64"/>
      </left>
      <right/>
      <top/>
      <bottom style="thin">
        <color indexed="64"/>
      </bottom>
      <diagonal/>
    </border>
    <border>
      <left/>
      <right style="thin">
        <color indexed="64"/>
      </right>
      <top/>
      <bottom style="thin">
        <color indexed="64"/>
      </bottom>
      <diagonal/>
    </border>
    <border>
      <left style="hair">
        <color indexed="64"/>
      </left>
      <right style="hair">
        <color indexed="64"/>
      </right>
      <top style="hair">
        <color indexed="64"/>
      </top>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bottom/>
      <diagonal/>
    </border>
    <border>
      <left style="hair">
        <color indexed="64"/>
      </left>
      <right style="hair">
        <color indexed="64"/>
      </right>
      <top style="hair">
        <color indexed="64"/>
      </top>
      <bottom style="thin">
        <color indexed="64"/>
      </bottom>
      <diagonal/>
    </border>
    <border>
      <left/>
      <right/>
      <top style="hair">
        <color indexed="64"/>
      </top>
      <bottom style="hair">
        <color indexed="64"/>
      </bottom>
      <diagonal/>
    </border>
    <border>
      <left/>
      <right/>
      <top/>
      <bottom style="double">
        <color indexed="64"/>
      </bottom>
      <diagonal/>
    </border>
    <border>
      <left style="hair">
        <color indexed="64"/>
      </left>
      <right style="hair">
        <color indexed="64"/>
      </right>
      <top/>
      <bottom style="hair">
        <color indexed="64"/>
      </bottom>
      <diagonal/>
    </border>
    <border>
      <left style="hair">
        <color indexed="64"/>
      </left>
      <right style="hair">
        <color indexed="64"/>
      </right>
      <top style="dotted">
        <color indexed="64"/>
      </top>
      <bottom style="hair">
        <color indexed="64"/>
      </bottom>
      <diagonal/>
    </border>
    <border>
      <left style="dotted">
        <color indexed="64"/>
      </left>
      <right style="hair">
        <color indexed="64"/>
      </right>
      <top style="hair">
        <color indexed="64"/>
      </top>
      <bottom style="thin">
        <color indexed="64"/>
      </bottom>
      <diagonal/>
    </border>
    <border>
      <left style="dotted">
        <color indexed="64"/>
      </left>
      <right style="hair">
        <color indexed="64"/>
      </right>
      <top style="hair">
        <color indexed="64"/>
      </top>
      <bottom style="hair">
        <color indexed="64"/>
      </bottom>
      <diagonal/>
    </border>
    <border>
      <left style="dotted">
        <color indexed="64"/>
      </left>
      <right style="hair">
        <color indexed="64"/>
      </right>
      <top style="dotted">
        <color indexed="64"/>
      </top>
      <bottom style="hair">
        <color indexed="64"/>
      </bottom>
      <diagonal/>
    </border>
    <border>
      <left/>
      <right/>
      <top/>
      <bottom style="thick">
        <color theme="4"/>
      </bottom>
      <diagonal/>
    </border>
  </borders>
  <cellStyleXfs count="10">
    <xf numFmtId="0" fontId="0" fillId="0" borderId="0"/>
    <xf numFmtId="0" fontId="1" fillId="2" borderId="0" applyNumberFormat="0" applyBorder="0" applyAlignment="0" applyProtection="0"/>
    <xf numFmtId="0" fontId="2" fillId="3" borderId="0" applyNumberFormat="0" applyBorder="0" applyAlignment="0" applyProtection="0"/>
    <xf numFmtId="0" fontId="2" fillId="5" borderId="0" applyNumberFormat="0" applyBorder="0" applyAlignment="0" applyProtection="0"/>
    <xf numFmtId="9" fontId="8" fillId="0" borderId="0" applyFont="0" applyFill="0" applyBorder="0" applyAlignment="0" applyProtection="0"/>
    <xf numFmtId="0" fontId="2" fillId="8" borderId="0" applyNumberFormat="0" applyBorder="0" applyAlignment="0" applyProtection="0"/>
    <xf numFmtId="0" fontId="43" fillId="0" borderId="37" applyNumberFormat="0" applyFill="0" applyAlignment="0" applyProtection="0"/>
    <xf numFmtId="0" fontId="8" fillId="15" borderId="0" applyNumberFormat="0" applyBorder="0" applyAlignment="0" applyProtection="0"/>
    <xf numFmtId="0" fontId="44" fillId="0" borderId="0" applyNumberFormat="0" applyFill="0" applyBorder="0" applyAlignment="0" applyProtection="0">
      <alignment vertical="top"/>
      <protection locked="0"/>
    </xf>
    <xf numFmtId="0" fontId="2" fillId="17" borderId="0" applyNumberFormat="0" applyBorder="0" applyAlignment="0" applyProtection="0"/>
  </cellStyleXfs>
  <cellXfs count="229">
    <xf numFmtId="0" fontId="0" fillId="0" borderId="0" xfId="0"/>
    <xf numFmtId="0" fontId="3" fillId="0" borderId="0" xfId="0" applyFont="1" applyAlignment="1" applyProtection="1">
      <alignment horizontal="right" indent="1"/>
    </xf>
    <xf numFmtId="0" fontId="7" fillId="0" borderId="0" xfId="0" applyFont="1" applyFill="1" applyAlignment="1" applyProtection="1">
      <alignment textRotation="90" wrapText="1"/>
    </xf>
    <xf numFmtId="12" fontId="3" fillId="0" borderId="0" xfId="0" applyNumberFormat="1" applyFont="1" applyFill="1" applyBorder="1" applyAlignment="1" applyProtection="1">
      <alignment horizontal="center" vertical="center"/>
    </xf>
    <xf numFmtId="0" fontId="3" fillId="0" borderId="10" xfId="0" applyFont="1" applyBorder="1" applyAlignment="1" applyProtection="1">
      <alignment horizontal="center"/>
    </xf>
    <xf numFmtId="0" fontId="6" fillId="0" borderId="2" xfId="0" applyFont="1" applyFill="1" applyBorder="1" applyAlignment="1" applyProtection="1">
      <alignment vertical="center" wrapText="1"/>
    </xf>
    <xf numFmtId="0" fontId="5" fillId="0" borderId="8" xfId="0" applyNumberFormat="1" applyFont="1" applyBorder="1" applyAlignment="1" applyProtection="1">
      <alignment horizontal="center" vertical="center"/>
    </xf>
    <xf numFmtId="0" fontId="0" fillId="0" borderId="0" xfId="0" applyProtection="1">
      <protection locked="0"/>
    </xf>
    <xf numFmtId="0" fontId="10" fillId="0" borderId="5" xfId="0" applyFont="1" applyFill="1" applyBorder="1" applyAlignment="1" applyProtection="1">
      <alignment horizontal="center"/>
    </xf>
    <xf numFmtId="0" fontId="10" fillId="0" borderId="0" xfId="0" applyFont="1" applyBorder="1" applyAlignment="1" applyProtection="1">
      <alignment horizontal="center"/>
    </xf>
    <xf numFmtId="0" fontId="10" fillId="0" borderId="28" xfId="0" applyFont="1" applyBorder="1" applyAlignment="1" applyProtection="1">
      <alignment horizontal="center"/>
    </xf>
    <xf numFmtId="0" fontId="14" fillId="0" borderId="0" xfId="0" applyFont="1"/>
    <xf numFmtId="0" fontId="14" fillId="0" borderId="0" xfId="0" applyFont="1" applyAlignment="1">
      <alignment horizontal="center"/>
    </xf>
    <xf numFmtId="0" fontId="17" fillId="0" borderId="0" xfId="0" applyFont="1"/>
    <xf numFmtId="0" fontId="18" fillId="8" borderId="2" xfId="5" applyFont="1" applyBorder="1" applyAlignment="1" applyProtection="1">
      <alignment horizontal="center" vertical="center" wrapText="1"/>
    </xf>
    <xf numFmtId="0" fontId="14" fillId="0" borderId="6" xfId="0" applyFont="1" applyBorder="1" applyProtection="1"/>
    <xf numFmtId="0" fontId="14" fillId="0" borderId="0" xfId="0" applyFont="1" applyBorder="1" applyProtection="1"/>
    <xf numFmtId="0" fontId="14" fillId="0" borderId="0" xfId="0" applyFont="1" applyFill="1" applyProtection="1"/>
    <xf numFmtId="0" fontId="14" fillId="0" borderId="0" xfId="0" applyFont="1" applyProtection="1"/>
    <xf numFmtId="0" fontId="14" fillId="0" borderId="0" xfId="0" applyFont="1" applyBorder="1"/>
    <xf numFmtId="0" fontId="14" fillId="0" borderId="0" xfId="0" applyFont="1" applyAlignment="1">
      <alignment horizontal="right"/>
    </xf>
    <xf numFmtId="2" fontId="14" fillId="0" borderId="0" xfId="0" applyNumberFormat="1" applyFont="1"/>
    <xf numFmtId="0" fontId="4" fillId="0" borderId="5" xfId="3" applyFont="1" applyFill="1" applyBorder="1" applyAlignment="1">
      <alignment horizontal="center" vertical="center" wrapText="1"/>
    </xf>
    <xf numFmtId="0" fontId="4" fillId="0" borderId="5" xfId="3" applyFont="1" applyFill="1" applyBorder="1" applyAlignment="1">
      <alignment horizontal="centerContinuous" vertical="center" wrapText="1"/>
    </xf>
    <xf numFmtId="0" fontId="20" fillId="0" borderId="0" xfId="0" applyFont="1"/>
    <xf numFmtId="0" fontId="20" fillId="0" borderId="0" xfId="0" applyFont="1" applyAlignment="1"/>
    <xf numFmtId="0" fontId="20" fillId="0" borderId="0" xfId="0" applyFont="1" applyAlignment="1">
      <alignment horizontal="center"/>
    </xf>
    <xf numFmtId="0" fontId="12" fillId="7" borderId="0" xfId="0" applyFont="1" applyFill="1"/>
    <xf numFmtId="0" fontId="14" fillId="7" borderId="0" xfId="0" applyFont="1" applyFill="1"/>
    <xf numFmtId="0" fontId="21" fillId="0" borderId="0" xfId="0" applyFont="1"/>
    <xf numFmtId="0" fontId="20" fillId="0" borderId="5" xfId="0" applyFont="1" applyBorder="1" applyAlignment="1">
      <alignment horizontal="center"/>
    </xf>
    <xf numFmtId="0" fontId="18" fillId="5" borderId="0" xfId="3" applyFont="1"/>
    <xf numFmtId="2" fontId="12" fillId="7" borderId="0" xfId="0" applyNumberFormat="1" applyFont="1" applyFill="1"/>
    <xf numFmtId="0" fontId="22" fillId="0" borderId="0" xfId="0" applyFont="1"/>
    <xf numFmtId="0" fontId="20" fillId="0" borderId="0" xfId="0" applyFont="1" applyBorder="1"/>
    <xf numFmtId="0" fontId="20" fillId="0" borderId="0" xfId="0" applyFont="1" applyBorder="1" applyAlignment="1"/>
    <xf numFmtId="0" fontId="22" fillId="0" borderId="0" xfId="0" applyFont="1" applyAlignment="1"/>
    <xf numFmtId="0" fontId="20" fillId="0" borderId="0" xfId="0" applyFont="1" applyBorder="1" applyAlignment="1">
      <alignment horizontal="center"/>
    </xf>
    <xf numFmtId="165" fontId="20" fillId="0" borderId="0" xfId="0" applyNumberFormat="1" applyFont="1" applyBorder="1" applyAlignment="1">
      <alignment horizontal="center"/>
    </xf>
    <xf numFmtId="0" fontId="14" fillId="0" borderId="22" xfId="0" applyFont="1" applyBorder="1" applyAlignment="1">
      <alignment horizontal="right"/>
    </xf>
    <xf numFmtId="2" fontId="14" fillId="0" borderId="22" xfId="0" applyNumberFormat="1" applyFont="1" applyBorder="1"/>
    <xf numFmtId="12" fontId="3" fillId="4" borderId="5" xfId="0" applyNumberFormat="1" applyFont="1" applyFill="1" applyBorder="1" applyAlignment="1" applyProtection="1">
      <alignment vertical="center"/>
    </xf>
    <xf numFmtId="12" fontId="6" fillId="0" borderId="5" xfId="0" applyNumberFormat="1" applyFont="1" applyFill="1" applyBorder="1" applyAlignment="1" applyProtection="1">
      <alignment vertical="center"/>
    </xf>
    <xf numFmtId="12" fontId="6" fillId="0" borderId="25" xfId="0" applyNumberFormat="1" applyFont="1" applyFill="1" applyBorder="1" applyAlignment="1" applyProtection="1">
      <alignment vertical="center"/>
    </xf>
    <xf numFmtId="12" fontId="3" fillId="4" borderId="25" xfId="0" applyNumberFormat="1" applyFont="1" applyFill="1" applyBorder="1" applyAlignment="1" applyProtection="1">
      <alignment vertical="center"/>
    </xf>
    <xf numFmtId="166" fontId="6" fillId="0" borderId="5" xfId="0" applyNumberFormat="1" applyFont="1" applyFill="1" applyBorder="1" applyAlignment="1" applyProtection="1">
      <alignment vertical="center"/>
    </xf>
    <xf numFmtId="0" fontId="26" fillId="0" borderId="0" xfId="0" applyFont="1"/>
    <xf numFmtId="0" fontId="27" fillId="0" borderId="0" xfId="0" applyFont="1" applyAlignment="1">
      <alignment horizontal="center"/>
    </xf>
    <xf numFmtId="164" fontId="6" fillId="0" borderId="9" xfId="0" applyNumberFormat="1" applyFont="1" applyBorder="1" applyAlignment="1" applyProtection="1">
      <alignment horizontal="center" vertical="center" wrapText="1"/>
    </xf>
    <xf numFmtId="12" fontId="3" fillId="4" borderId="5" xfId="0" applyNumberFormat="1" applyFont="1" applyFill="1" applyBorder="1" applyAlignment="1" applyProtection="1">
      <alignment horizontal="center" vertical="center"/>
    </xf>
    <xf numFmtId="12" fontId="6" fillId="0" borderId="5" xfId="0" applyNumberFormat="1" applyFont="1" applyFill="1" applyBorder="1" applyAlignment="1" applyProtection="1">
      <alignment horizontal="center" vertical="center"/>
    </xf>
    <xf numFmtId="12" fontId="6" fillId="0" borderId="25" xfId="0" applyNumberFormat="1" applyFont="1" applyFill="1" applyBorder="1" applyAlignment="1" applyProtection="1">
      <alignment horizontal="center" vertical="center"/>
    </xf>
    <xf numFmtId="12" fontId="3" fillId="4" borderId="25" xfId="0" applyNumberFormat="1" applyFont="1" applyFill="1" applyBorder="1" applyAlignment="1" applyProtection="1">
      <alignment horizontal="center" vertical="center"/>
    </xf>
    <xf numFmtId="0" fontId="26" fillId="0" borderId="22" xfId="0" applyFont="1" applyBorder="1" applyAlignment="1">
      <alignment horizontal="right"/>
    </xf>
    <xf numFmtId="2" fontId="26" fillId="0" borderId="22" xfId="0" applyNumberFormat="1" applyFont="1" applyBorder="1"/>
    <xf numFmtId="166" fontId="6" fillId="0" borderId="5" xfId="4" applyNumberFormat="1" applyFont="1" applyFill="1" applyBorder="1" applyAlignment="1">
      <alignment horizontal="center" vertical="center" wrapText="1"/>
    </xf>
    <xf numFmtId="166" fontId="6" fillId="0" borderId="5" xfId="0" applyNumberFormat="1" applyFont="1" applyFill="1" applyBorder="1" applyAlignment="1">
      <alignment horizontal="center" vertical="center" wrapText="1"/>
    </xf>
    <xf numFmtId="166" fontId="12" fillId="7" borderId="0" xfId="0" applyNumberFormat="1" applyFont="1" applyFill="1" applyAlignment="1">
      <alignment horizontal="center"/>
    </xf>
    <xf numFmtId="0" fontId="17" fillId="0" borderId="0" xfId="0" applyNumberFormat="1" applyFont="1"/>
    <xf numFmtId="49" fontId="17" fillId="0" borderId="0" xfId="0" applyNumberFormat="1" applyFont="1"/>
    <xf numFmtId="0" fontId="28" fillId="12" borderId="5" xfId="0" applyFont="1" applyFill="1" applyBorder="1" applyAlignment="1">
      <alignment horizontal="center" vertical="center"/>
    </xf>
    <xf numFmtId="166" fontId="17" fillId="0" borderId="5" xfId="0" applyNumberFormat="1" applyFont="1" applyFill="1" applyBorder="1" applyAlignment="1">
      <alignment horizontal="center"/>
    </xf>
    <xf numFmtId="166" fontId="17" fillId="0" borderId="5" xfId="4" applyNumberFormat="1" applyFont="1" applyBorder="1" applyAlignment="1">
      <alignment horizontal="center"/>
    </xf>
    <xf numFmtId="0" fontId="18" fillId="0" borderId="0" xfId="0" applyNumberFormat="1" applyFont="1" applyAlignment="1">
      <alignment horizontal="center"/>
    </xf>
    <xf numFmtId="0" fontId="31" fillId="13" borderId="31" xfId="0" applyFont="1" applyFill="1" applyBorder="1"/>
    <xf numFmtId="166" fontId="31" fillId="13" borderId="31" xfId="4" applyNumberFormat="1" applyFont="1" applyFill="1" applyBorder="1" applyAlignment="1">
      <alignment horizontal="center"/>
    </xf>
    <xf numFmtId="0" fontId="32" fillId="3" borderId="0" xfId="2" applyFont="1"/>
    <xf numFmtId="1" fontId="32" fillId="3" borderId="0" xfId="2" applyNumberFormat="1" applyFont="1" applyAlignment="1">
      <alignment horizontal="center"/>
    </xf>
    <xf numFmtId="0" fontId="28" fillId="12" borderId="27" xfId="0" applyFont="1" applyFill="1" applyBorder="1" applyAlignment="1">
      <alignment horizontal="center" vertical="center"/>
    </xf>
    <xf numFmtId="166" fontId="17" fillId="0" borderId="32" xfId="4" applyNumberFormat="1" applyFont="1" applyBorder="1" applyAlignment="1">
      <alignment horizontal="center"/>
    </xf>
    <xf numFmtId="0" fontId="33" fillId="0" borderId="0" xfId="0" applyFont="1"/>
    <xf numFmtId="0" fontId="33" fillId="0" borderId="0" xfId="0" applyNumberFormat="1" applyFont="1" applyAlignment="1">
      <alignment horizontal="center"/>
    </xf>
    <xf numFmtId="166" fontId="12" fillId="7" borderId="0" xfId="0" applyNumberFormat="1" applyFont="1" applyFill="1" applyAlignment="1">
      <alignment horizontal="center"/>
    </xf>
    <xf numFmtId="0" fontId="10" fillId="0" borderId="0" xfId="0" applyFont="1" applyFill="1" applyBorder="1" applyAlignment="1" applyProtection="1">
      <alignment horizontal="center"/>
    </xf>
    <xf numFmtId="1" fontId="10" fillId="0" borderId="0" xfId="0" applyNumberFormat="1" applyFont="1" applyFill="1" applyBorder="1" applyAlignment="1" applyProtection="1">
      <alignment horizontal="center" vertical="center" wrapText="1"/>
    </xf>
    <xf numFmtId="166" fontId="6" fillId="0" borderId="33" xfId="0" applyNumberFormat="1" applyFont="1" applyFill="1" applyBorder="1" applyAlignment="1" applyProtection="1">
      <alignment vertical="center"/>
    </xf>
    <xf numFmtId="166" fontId="6" fillId="0" borderId="36" xfId="0" applyNumberFormat="1" applyFont="1" applyFill="1" applyBorder="1" applyAlignment="1" applyProtection="1">
      <alignment vertical="center"/>
    </xf>
    <xf numFmtId="166" fontId="6" fillId="0" borderId="35" xfId="0" applyNumberFormat="1" applyFont="1" applyFill="1" applyBorder="1" applyAlignment="1" applyProtection="1">
      <alignment vertical="center"/>
    </xf>
    <xf numFmtId="12" fontId="3" fillId="4" borderId="35" xfId="0" applyNumberFormat="1" applyFont="1" applyFill="1" applyBorder="1" applyAlignment="1" applyProtection="1">
      <alignment vertical="center"/>
    </xf>
    <xf numFmtId="12" fontId="6" fillId="0" borderId="35" xfId="0" applyNumberFormat="1" applyFont="1" applyFill="1" applyBorder="1" applyAlignment="1" applyProtection="1">
      <alignment vertical="center"/>
    </xf>
    <xf numFmtId="12" fontId="6" fillId="0" borderId="34" xfId="0" applyNumberFormat="1" applyFont="1" applyFill="1" applyBorder="1" applyAlignment="1" applyProtection="1">
      <alignment vertical="center"/>
    </xf>
    <xf numFmtId="166" fontId="6" fillId="0" borderId="5" xfId="4" applyNumberFormat="1" applyFont="1" applyFill="1" applyBorder="1" applyAlignment="1" applyProtection="1">
      <alignment horizontal="center" vertical="center"/>
    </xf>
    <xf numFmtId="166" fontId="6" fillId="0" borderId="5" xfId="0" applyNumberFormat="1" applyFont="1" applyFill="1" applyBorder="1" applyAlignment="1" applyProtection="1">
      <alignment horizontal="center" vertical="center"/>
    </xf>
    <xf numFmtId="166" fontId="12" fillId="7" borderId="0" xfId="0" applyNumberFormat="1" applyFont="1" applyFill="1" applyAlignment="1">
      <alignment horizontal="left"/>
    </xf>
    <xf numFmtId="0" fontId="12" fillId="7" borderId="0" xfId="0" applyFont="1" applyFill="1" applyAlignment="1">
      <alignment horizontal="left" vertical="center"/>
    </xf>
    <xf numFmtId="0" fontId="20" fillId="0" borderId="26" xfId="0" applyFont="1" applyBorder="1" applyAlignment="1">
      <alignment horizontal="center"/>
    </xf>
    <xf numFmtId="0" fontId="14" fillId="0" borderId="20" xfId="0" applyFont="1" applyBorder="1"/>
    <xf numFmtId="0" fontId="14" fillId="0" borderId="28" xfId="0" applyFont="1" applyBorder="1"/>
    <xf numFmtId="0" fontId="36" fillId="0" borderId="0" xfId="0" applyNumberFormat="1" applyFont="1" applyAlignment="1">
      <alignment horizontal="center"/>
    </xf>
    <xf numFmtId="0" fontId="37" fillId="0" borderId="0" xfId="0" applyNumberFormat="1" applyFont="1" applyAlignment="1">
      <alignment horizontal="center"/>
    </xf>
    <xf numFmtId="167" fontId="5" fillId="0" borderId="5" xfId="0" applyNumberFormat="1" applyFont="1" applyFill="1" applyBorder="1" applyAlignment="1" applyProtection="1">
      <alignment horizontal="center" textRotation="90" wrapText="1"/>
    </xf>
    <xf numFmtId="167" fontId="5" fillId="0" borderId="5" xfId="0" applyNumberFormat="1" applyFont="1" applyFill="1" applyBorder="1" applyAlignment="1" applyProtection="1">
      <alignment horizontal="center" vertical="center" wrapText="1"/>
    </xf>
    <xf numFmtId="167" fontId="5" fillId="0" borderId="26" xfId="0" applyNumberFormat="1" applyFont="1" applyFill="1" applyBorder="1" applyAlignment="1" applyProtection="1">
      <alignment horizontal="center" vertical="center" wrapText="1"/>
    </xf>
    <xf numFmtId="167" fontId="5" fillId="0" borderId="29" xfId="0" applyNumberFormat="1" applyFont="1" applyFill="1" applyBorder="1" applyAlignment="1" applyProtection="1">
      <alignment horizontal="center" vertical="center" wrapText="1"/>
    </xf>
    <xf numFmtId="167" fontId="5" fillId="0" borderId="5" xfId="0" applyNumberFormat="1" applyFont="1" applyFill="1" applyBorder="1" applyAlignment="1" applyProtection="1">
      <alignment textRotation="90" wrapText="1"/>
    </xf>
    <xf numFmtId="167" fontId="6" fillId="0" borderId="26" xfId="0" applyNumberFormat="1" applyFont="1" applyFill="1" applyBorder="1" applyAlignment="1" applyProtection="1">
      <alignment horizontal="center" vertical="center" wrapText="1"/>
    </xf>
    <xf numFmtId="167" fontId="6" fillId="0" borderId="9" xfId="0" applyNumberFormat="1" applyFont="1" applyBorder="1" applyAlignment="1" applyProtection="1">
      <alignment horizontal="center" vertical="center" wrapText="1"/>
    </xf>
    <xf numFmtId="167" fontId="7" fillId="0" borderId="0" xfId="0" applyNumberFormat="1" applyFont="1" applyFill="1" applyBorder="1" applyAlignment="1" applyProtection="1">
      <alignment horizontal="center" vertical="center" wrapText="1"/>
    </xf>
    <xf numFmtId="167" fontId="10" fillId="0" borderId="0" xfId="0" applyNumberFormat="1" applyFont="1" applyFill="1" applyBorder="1" applyAlignment="1" applyProtection="1">
      <alignment horizontal="center"/>
    </xf>
    <xf numFmtId="167" fontId="14" fillId="0" borderId="0" xfId="0" applyNumberFormat="1" applyFont="1"/>
    <xf numFmtId="167" fontId="7" fillId="0" borderId="0" xfId="0" applyNumberFormat="1" applyFont="1" applyFill="1" applyBorder="1" applyAlignment="1" applyProtection="1">
      <alignment horizontal="center" wrapText="1"/>
    </xf>
    <xf numFmtId="0" fontId="12" fillId="0" borderId="0" xfId="0" applyFont="1" applyFill="1"/>
    <xf numFmtId="0" fontId="17" fillId="0" borderId="0" xfId="0" applyFont="1" applyAlignment="1">
      <alignment horizontal="right"/>
    </xf>
    <xf numFmtId="0" fontId="38" fillId="0" borderId="0" xfId="0" applyFont="1"/>
    <xf numFmtId="0" fontId="38" fillId="0" borderId="0" xfId="0" applyFont="1" applyAlignment="1">
      <alignment horizontal="center"/>
    </xf>
    <xf numFmtId="0" fontId="0" fillId="0" borderId="0" xfId="0" applyProtection="1"/>
    <xf numFmtId="0" fontId="40" fillId="0" borderId="0" xfId="0" applyFont="1"/>
    <xf numFmtId="0" fontId="39" fillId="0" borderId="0" xfId="0" applyFont="1"/>
    <xf numFmtId="1" fontId="29" fillId="12" borderId="5" xfId="0" applyNumberFormat="1" applyFont="1" applyFill="1" applyBorder="1"/>
    <xf numFmtId="167" fontId="7" fillId="0" borderId="0" xfId="0" applyNumberFormat="1" applyFont="1" applyFill="1" applyBorder="1" applyAlignment="1" applyProtection="1">
      <alignment horizontal="center" wrapText="1"/>
    </xf>
    <xf numFmtId="166" fontId="6" fillId="0" borderId="0" xfId="0" applyNumberFormat="1" applyFont="1" applyFill="1" applyBorder="1" applyAlignment="1" applyProtection="1">
      <alignment vertical="center"/>
    </xf>
    <xf numFmtId="49" fontId="14" fillId="0" borderId="0" xfId="0" applyNumberFormat="1" applyFont="1"/>
    <xf numFmtId="0" fontId="44" fillId="0" borderId="0" xfId="8" applyAlignment="1" applyProtection="1"/>
    <xf numFmtId="0" fontId="43" fillId="0" borderId="37" xfId="6"/>
    <xf numFmtId="0" fontId="9" fillId="3" borderId="0" xfId="2" applyFont="1"/>
    <xf numFmtId="0" fontId="45" fillId="0" borderId="0" xfId="0" applyFont="1"/>
    <xf numFmtId="0" fontId="8" fillId="7" borderId="0" xfId="7" applyFill="1"/>
    <xf numFmtId="0" fontId="46" fillId="0" borderId="0" xfId="0" applyFont="1" applyAlignment="1">
      <alignment wrapText="1"/>
    </xf>
    <xf numFmtId="0" fontId="46" fillId="0" borderId="0" xfId="0" applyFont="1" applyAlignment="1"/>
    <xf numFmtId="0" fontId="39" fillId="0" borderId="0" xfId="0" applyFont="1" applyProtection="1"/>
    <xf numFmtId="167" fontId="6" fillId="0" borderId="9" xfId="0" applyNumberFormat="1" applyFont="1" applyBorder="1" applyAlignment="1" applyProtection="1">
      <alignment horizontal="center" vertical="center" wrapText="1"/>
    </xf>
    <xf numFmtId="0" fontId="3" fillId="0" borderId="7" xfId="0" applyFont="1" applyBorder="1" applyAlignment="1" applyProtection="1">
      <alignment horizontal="center"/>
    </xf>
    <xf numFmtId="0" fontId="28" fillId="12" borderId="5" xfId="0" applyNumberFormat="1" applyFont="1" applyFill="1" applyBorder="1" applyAlignment="1">
      <alignment horizontal="center" vertical="center"/>
    </xf>
    <xf numFmtId="0" fontId="50" fillId="0" borderId="0" xfId="0" applyFont="1" applyAlignment="1"/>
    <xf numFmtId="0" fontId="14" fillId="0" borderId="0" xfId="0" applyFont="1" applyAlignment="1" applyProtection="1">
      <alignment horizontal="right"/>
    </xf>
    <xf numFmtId="0" fontId="17" fillId="0" borderId="0" xfId="0" applyFont="1" applyProtection="1"/>
    <xf numFmtId="0" fontId="16" fillId="16" borderId="8" xfId="1" applyFont="1" applyFill="1" applyBorder="1" applyAlignment="1" applyProtection="1">
      <alignment horizontal="center"/>
      <protection locked="0"/>
    </xf>
    <xf numFmtId="0" fontId="16" fillId="16" borderId="9" xfId="1" applyFont="1" applyFill="1" applyBorder="1" applyAlignment="1" applyProtection="1">
      <alignment horizontal="center"/>
      <protection locked="0"/>
    </xf>
    <xf numFmtId="0" fontId="16" fillId="16" borderId="1" xfId="1" applyFont="1" applyFill="1" applyBorder="1" applyAlignment="1" applyProtection="1">
      <alignment horizontal="center"/>
      <protection locked="0"/>
    </xf>
    <xf numFmtId="0" fontId="16" fillId="16" borderId="4" xfId="1" applyFont="1" applyFill="1" applyBorder="1" applyAlignment="1" applyProtection="1">
      <alignment horizontal="center"/>
      <protection locked="0"/>
    </xf>
    <xf numFmtId="0" fontId="16" fillId="16" borderId="10" xfId="1" applyFont="1" applyFill="1" applyBorder="1" applyAlignment="1" applyProtection="1">
      <alignment horizontal="center"/>
      <protection locked="0"/>
    </xf>
    <xf numFmtId="0" fontId="16" fillId="16" borderId="7" xfId="1" applyFont="1" applyFill="1" applyBorder="1" applyAlignment="1" applyProtection="1">
      <alignment horizontal="center"/>
      <protection locked="0"/>
    </xf>
    <xf numFmtId="0" fontId="39" fillId="0" borderId="0" xfId="0" applyFont="1" applyFill="1"/>
    <xf numFmtId="0" fontId="16" fillId="16" borderId="0" xfId="1" applyFont="1" applyFill="1" applyBorder="1" applyAlignment="1" applyProtection="1">
      <alignment horizontal="left"/>
      <protection locked="0"/>
    </xf>
    <xf numFmtId="0" fontId="44" fillId="0" borderId="0" xfId="8" applyAlignment="1" applyProtection="1">
      <protection locked="0"/>
    </xf>
    <xf numFmtId="0" fontId="0" fillId="0" borderId="0" xfId="0" applyAlignment="1" applyProtection="1">
      <alignment horizontal="center"/>
    </xf>
    <xf numFmtId="0" fontId="52" fillId="0" borderId="0" xfId="0" applyFont="1" applyAlignment="1">
      <alignment horizontal="center"/>
    </xf>
    <xf numFmtId="0" fontId="14" fillId="0" borderId="1" xfId="0" applyFont="1" applyBorder="1" applyProtection="1"/>
    <xf numFmtId="0" fontId="44" fillId="7" borderId="0" xfId="8" applyFill="1" applyAlignment="1" applyProtection="1">
      <alignment horizontal="center"/>
      <protection locked="0"/>
    </xf>
    <xf numFmtId="0" fontId="51" fillId="17" borderId="0" xfId="9" applyFont="1" applyAlignment="1" applyProtection="1">
      <alignment horizontal="center"/>
    </xf>
    <xf numFmtId="0" fontId="9" fillId="3" borderId="0" xfId="2" applyFont="1" applyBorder="1" applyAlignment="1" applyProtection="1">
      <alignment horizontal="center"/>
    </xf>
    <xf numFmtId="0" fontId="48" fillId="16" borderId="2" xfId="1" applyFont="1" applyFill="1" applyBorder="1" applyAlignment="1" applyProtection="1">
      <alignment horizontal="left"/>
    </xf>
    <xf numFmtId="0" fontId="48" fillId="16" borderId="3" xfId="1" applyFont="1" applyFill="1" applyBorder="1" applyAlignment="1" applyProtection="1">
      <alignment horizontal="left"/>
    </xf>
    <xf numFmtId="0" fontId="48" fillId="16" borderId="4" xfId="1" applyFont="1" applyFill="1" applyBorder="1" applyAlignment="1" applyProtection="1">
      <alignment horizontal="left"/>
    </xf>
    <xf numFmtId="0" fontId="5" fillId="0" borderId="11" xfId="0" applyNumberFormat="1" applyFont="1" applyBorder="1" applyAlignment="1" applyProtection="1">
      <alignment horizontal="center" vertical="center"/>
    </xf>
    <xf numFmtId="0" fontId="5" fillId="0" borderId="12" xfId="0" applyFont="1" applyBorder="1" applyAlignment="1" applyProtection="1">
      <alignment horizontal="center" vertical="center"/>
    </xf>
    <xf numFmtId="0" fontId="5" fillId="0" borderId="13" xfId="0" applyFont="1" applyBorder="1" applyAlignment="1" applyProtection="1">
      <alignment horizontal="center" vertical="center"/>
    </xf>
    <xf numFmtId="0" fontId="3" fillId="0" borderId="1" xfId="0" applyFont="1" applyBorder="1" applyAlignment="1" applyProtection="1">
      <alignment horizontal="center" vertical="center"/>
    </xf>
    <xf numFmtId="0" fontId="14" fillId="0" borderId="1" xfId="0" applyFont="1" applyBorder="1" applyAlignment="1" applyProtection="1">
      <alignment vertical="center"/>
    </xf>
    <xf numFmtId="0" fontId="3" fillId="0" borderId="1" xfId="0" applyFont="1" applyFill="1" applyBorder="1" applyAlignment="1" applyProtection="1">
      <alignment horizontal="center" vertical="center"/>
    </xf>
    <xf numFmtId="0" fontId="11" fillId="9" borderId="21" xfId="2" applyFont="1" applyFill="1" applyBorder="1" applyAlignment="1">
      <alignment horizontal="center"/>
    </xf>
    <xf numFmtId="0" fontId="18" fillId="8" borderId="1" xfId="5" applyFont="1" applyBorder="1" applyAlignment="1" applyProtection="1">
      <alignment horizontal="center" vertical="center" wrapText="1"/>
    </xf>
    <xf numFmtId="0" fontId="6" fillId="0" borderId="11" xfId="0" applyNumberFormat="1" applyFont="1" applyBorder="1" applyAlignment="1" applyProtection="1">
      <alignment horizontal="center" vertical="center" wrapText="1"/>
    </xf>
    <xf numFmtId="0" fontId="6" fillId="0" borderId="12" xfId="0" applyFont="1" applyBorder="1" applyAlignment="1" applyProtection="1">
      <alignment horizontal="center" vertical="center" wrapText="1"/>
    </xf>
    <xf numFmtId="0" fontId="6" fillId="0" borderId="13" xfId="0" applyFont="1" applyBorder="1" applyAlignment="1" applyProtection="1">
      <alignment horizontal="center" vertical="center" wrapText="1"/>
    </xf>
    <xf numFmtId="0" fontId="6" fillId="0" borderId="9" xfId="0" applyNumberFormat="1" applyFont="1" applyBorder="1" applyAlignment="1" applyProtection="1">
      <alignment horizontal="left"/>
    </xf>
    <xf numFmtId="0" fontId="6" fillId="0" borderId="1" xfId="0" applyNumberFormat="1" applyFont="1" applyBorder="1" applyAlignment="1" applyProtection="1">
      <alignment horizontal="left"/>
    </xf>
    <xf numFmtId="0" fontId="6" fillId="0" borderId="18" xfId="0" applyNumberFormat="1" applyFont="1" applyBorder="1" applyAlignment="1" applyProtection="1">
      <alignment horizontal="left"/>
    </xf>
    <xf numFmtId="0" fontId="6" fillId="0" borderId="19" xfId="0" applyNumberFormat="1" applyFont="1" applyBorder="1" applyAlignment="1" applyProtection="1">
      <alignment horizontal="left"/>
    </xf>
    <xf numFmtId="0" fontId="6" fillId="0" borderId="14" xfId="0" applyNumberFormat="1" applyFont="1" applyBorder="1" applyAlignment="1" applyProtection="1">
      <alignment horizontal="left"/>
    </xf>
    <xf numFmtId="0" fontId="6" fillId="0" borderId="2" xfId="0" applyNumberFormat="1" applyFont="1" applyBorder="1" applyAlignment="1" applyProtection="1">
      <alignment horizontal="left"/>
    </xf>
    <xf numFmtId="0" fontId="6" fillId="0" borderId="3" xfId="0" applyNumberFormat="1" applyFont="1" applyBorder="1" applyAlignment="1" applyProtection="1">
      <alignment horizontal="left"/>
    </xf>
    <xf numFmtId="0" fontId="6" fillId="0" borderId="4" xfId="0" applyNumberFormat="1" applyFont="1" applyBorder="1" applyAlignment="1" applyProtection="1">
      <alignment horizontal="left"/>
    </xf>
    <xf numFmtId="0" fontId="6" fillId="0" borderId="23" xfId="0" applyNumberFormat="1" applyFont="1" applyBorder="1" applyAlignment="1" applyProtection="1">
      <alignment horizontal="left"/>
    </xf>
    <xf numFmtId="0" fontId="6" fillId="0" borderId="21" xfId="0" applyNumberFormat="1" applyFont="1" applyBorder="1" applyAlignment="1" applyProtection="1">
      <alignment horizontal="left"/>
    </xf>
    <xf numFmtId="0" fontId="6" fillId="0" borderId="24" xfId="0" applyNumberFormat="1" applyFont="1" applyBorder="1" applyAlignment="1" applyProtection="1">
      <alignment horizontal="left"/>
    </xf>
    <xf numFmtId="0" fontId="13" fillId="3" borderId="0" xfId="2" applyFont="1" applyBorder="1" applyAlignment="1">
      <alignment horizontal="center"/>
    </xf>
    <xf numFmtId="0" fontId="15" fillId="8" borderId="0" xfId="5" applyFont="1" applyBorder="1" applyAlignment="1">
      <alignment horizontal="center"/>
    </xf>
    <xf numFmtId="0" fontId="6" fillId="0" borderId="9" xfId="0" applyNumberFormat="1" applyFont="1" applyBorder="1" applyAlignment="1" applyProtection="1">
      <alignment horizontal="center" vertical="center" wrapText="1"/>
    </xf>
    <xf numFmtId="0" fontId="6" fillId="0" borderId="1" xfId="0" applyNumberFormat="1" applyFont="1" applyBorder="1" applyAlignment="1" applyProtection="1">
      <alignment horizontal="center" vertical="center" wrapText="1"/>
    </xf>
    <xf numFmtId="0" fontId="6" fillId="0" borderId="7" xfId="0" applyNumberFormat="1" applyFont="1" applyBorder="1" applyAlignment="1" applyProtection="1">
      <alignment horizontal="center" vertical="center" wrapText="1"/>
    </xf>
    <xf numFmtId="0" fontId="18" fillId="3" borderId="1" xfId="2" applyFont="1" applyBorder="1" applyAlignment="1" applyProtection="1">
      <alignment horizontal="center" vertical="center" wrapText="1"/>
    </xf>
    <xf numFmtId="0" fontId="18" fillId="3" borderId="7" xfId="2" applyFont="1" applyBorder="1" applyAlignment="1" applyProtection="1">
      <alignment horizontal="center" vertical="center" wrapText="1"/>
    </xf>
    <xf numFmtId="0" fontId="5" fillId="0" borderId="9" xfId="0" applyNumberFormat="1" applyFont="1" applyBorder="1" applyAlignment="1" applyProtection="1">
      <alignment horizontal="center" vertical="center"/>
    </xf>
    <xf numFmtId="0" fontId="5" fillId="0" borderId="1" xfId="0" applyFont="1" applyBorder="1" applyAlignment="1" applyProtection="1">
      <alignment horizontal="center" vertical="center"/>
    </xf>
    <xf numFmtId="0" fontId="5" fillId="0" borderId="7" xfId="0" applyFont="1" applyBorder="1" applyAlignment="1" applyProtection="1">
      <alignment horizontal="center" vertical="center"/>
    </xf>
    <xf numFmtId="0" fontId="3" fillId="0" borderId="1" xfId="0" applyFont="1" applyBorder="1" applyAlignment="1" applyProtection="1">
      <alignment horizontal="center"/>
    </xf>
    <xf numFmtId="0" fontId="14" fillId="0" borderId="1" xfId="0" applyFont="1" applyBorder="1" applyAlignment="1" applyProtection="1"/>
    <xf numFmtId="0" fontId="6" fillId="0" borderId="15" xfId="0" applyNumberFormat="1" applyFont="1" applyBorder="1" applyAlignment="1" applyProtection="1">
      <alignment horizontal="left"/>
    </xf>
    <xf numFmtId="0" fontId="6" fillId="0" borderId="16" xfId="0" applyNumberFormat="1" applyFont="1" applyBorder="1" applyAlignment="1" applyProtection="1">
      <alignment horizontal="left"/>
    </xf>
    <xf numFmtId="0" fontId="6" fillId="0" borderId="17" xfId="0" applyNumberFormat="1" applyFont="1" applyBorder="1" applyAlignment="1" applyProtection="1">
      <alignment horizontal="left"/>
    </xf>
    <xf numFmtId="0" fontId="48" fillId="16" borderId="2" xfId="1" applyFont="1" applyFill="1" applyBorder="1" applyAlignment="1">
      <alignment horizontal="left"/>
    </xf>
    <xf numFmtId="0" fontId="48" fillId="16" borderId="3" xfId="1" applyFont="1" applyFill="1" applyBorder="1" applyAlignment="1">
      <alignment horizontal="left"/>
    </xf>
    <xf numFmtId="0" fontId="48" fillId="16" borderId="4" xfId="1" applyFont="1" applyFill="1" applyBorder="1" applyAlignment="1">
      <alignment horizontal="left"/>
    </xf>
    <xf numFmtId="0" fontId="18" fillId="3" borderId="21" xfId="2" applyFont="1" applyBorder="1" applyAlignment="1">
      <alignment horizontal="center"/>
    </xf>
    <xf numFmtId="0" fontId="18" fillId="8" borderId="1" xfId="5" applyFont="1" applyBorder="1" applyAlignment="1" applyProtection="1">
      <alignment horizontal="center" vertical="center"/>
    </xf>
    <xf numFmtId="0" fontId="3" fillId="0" borderId="18" xfId="0" applyFont="1" applyBorder="1" applyAlignment="1" applyProtection="1">
      <alignment horizontal="center"/>
    </xf>
    <xf numFmtId="0" fontId="3" fillId="0" borderId="19" xfId="0" applyFont="1" applyBorder="1" applyAlignment="1" applyProtection="1">
      <alignment horizontal="center"/>
    </xf>
    <xf numFmtId="0" fontId="3" fillId="0" borderId="14" xfId="0" applyFont="1" applyBorder="1" applyAlignment="1" applyProtection="1">
      <alignment horizontal="center"/>
    </xf>
    <xf numFmtId="0" fontId="6" fillId="0" borderId="1" xfId="0" applyFont="1" applyBorder="1" applyAlignment="1" applyProtection="1">
      <alignment horizontal="left" vertical="center" wrapText="1"/>
    </xf>
    <xf numFmtId="0" fontId="26" fillId="0" borderId="1" xfId="0" applyFont="1" applyBorder="1"/>
    <xf numFmtId="0" fontId="22" fillId="0" borderId="2" xfId="1" applyFont="1" applyFill="1" applyBorder="1" applyAlignment="1" applyProtection="1">
      <alignment horizontal="left"/>
    </xf>
    <xf numFmtId="0" fontId="22" fillId="0" borderId="3" xfId="1" applyFont="1" applyFill="1" applyBorder="1" applyAlignment="1" applyProtection="1">
      <alignment horizontal="left"/>
    </xf>
    <xf numFmtId="0" fontId="22" fillId="0" borderId="4" xfId="1" applyFont="1" applyFill="1" applyBorder="1" applyAlignment="1" applyProtection="1">
      <alignment horizontal="left"/>
    </xf>
    <xf numFmtId="0" fontId="18" fillId="3" borderId="10" xfId="2" applyFont="1" applyBorder="1" applyAlignment="1" applyProtection="1">
      <alignment horizontal="center" vertical="center" wrapText="1"/>
    </xf>
    <xf numFmtId="0" fontId="6" fillId="0" borderId="2" xfId="0" applyFont="1" applyBorder="1" applyAlignment="1" applyProtection="1">
      <alignment horizontal="left" vertical="center" wrapText="1"/>
    </xf>
    <xf numFmtId="0" fontId="6" fillId="0" borderId="3" xfId="0" applyFont="1" applyBorder="1" applyAlignment="1" applyProtection="1">
      <alignment horizontal="left" vertical="center" wrapText="1"/>
    </xf>
    <xf numFmtId="0" fontId="6" fillId="0" borderId="4" xfId="0" applyFont="1" applyBorder="1" applyAlignment="1" applyProtection="1">
      <alignment horizontal="left" vertical="center" wrapText="1"/>
    </xf>
    <xf numFmtId="0" fontId="20" fillId="0" borderId="27" xfId="0" applyFont="1" applyBorder="1" applyAlignment="1">
      <alignment horizontal="center"/>
    </xf>
    <xf numFmtId="0" fontId="20" fillId="0" borderId="26" xfId="0" applyFont="1" applyBorder="1" applyAlignment="1">
      <alignment horizontal="center"/>
    </xf>
    <xf numFmtId="0" fontId="20" fillId="0" borderId="30" xfId="0" applyFont="1" applyBorder="1" applyAlignment="1">
      <alignment horizontal="center"/>
    </xf>
    <xf numFmtId="166" fontId="12" fillId="7" borderId="0" xfId="0" applyNumberFormat="1" applyFont="1" applyFill="1" applyAlignment="1">
      <alignment horizontal="center"/>
    </xf>
    <xf numFmtId="0" fontId="42" fillId="7" borderId="0" xfId="0" applyFont="1" applyFill="1" applyAlignment="1">
      <alignment horizontal="center"/>
    </xf>
    <xf numFmtId="0" fontId="23" fillId="6" borderId="0" xfId="0" applyFont="1" applyFill="1" applyBorder="1" applyAlignment="1">
      <alignment horizontal="center"/>
    </xf>
    <xf numFmtId="0" fontId="26" fillId="0" borderId="7" xfId="0" applyFont="1" applyBorder="1" applyAlignment="1" applyProtection="1">
      <alignment horizontal="center" vertical="center" wrapText="1"/>
    </xf>
    <xf numFmtId="0" fontId="19" fillId="0" borderId="7" xfId="0" applyFont="1" applyBorder="1" applyAlignment="1" applyProtection="1">
      <alignment horizontal="center" vertical="center"/>
    </xf>
    <xf numFmtId="167" fontId="7" fillId="0" borderId="0" xfId="0" applyNumberFormat="1" applyFont="1" applyFill="1" applyBorder="1" applyAlignment="1" applyProtection="1">
      <alignment horizontal="center" wrapText="1"/>
    </xf>
    <xf numFmtId="0" fontId="11" fillId="9" borderId="21" xfId="0" applyFont="1" applyFill="1" applyBorder="1" applyAlignment="1">
      <alignment horizontal="center"/>
    </xf>
    <xf numFmtId="167" fontId="0" fillId="0" borderId="0" xfId="0" applyNumberFormat="1" applyBorder="1"/>
    <xf numFmtId="0" fontId="24" fillId="6" borderId="0" xfId="0" applyFont="1" applyFill="1" applyBorder="1" applyAlignment="1">
      <alignment horizontal="center"/>
    </xf>
    <xf numFmtId="0" fontId="12" fillId="7" borderId="0" xfId="0" applyFont="1" applyFill="1" applyAlignment="1">
      <alignment horizontal="center"/>
    </xf>
    <xf numFmtId="0" fontId="25" fillId="10" borderId="0" xfId="0" applyFont="1" applyFill="1" applyAlignment="1">
      <alignment horizontal="center"/>
    </xf>
    <xf numFmtId="0" fontId="26" fillId="0" borderId="1" xfId="0" applyFont="1" applyBorder="1" applyAlignment="1" applyProtection="1">
      <alignment vertical="center"/>
    </xf>
    <xf numFmtId="167" fontId="6" fillId="0" borderId="8" xfId="0" applyNumberFormat="1" applyFont="1" applyBorder="1" applyAlignment="1" applyProtection="1">
      <alignment horizontal="center" vertical="center" wrapText="1"/>
    </xf>
    <xf numFmtId="167" fontId="6" fillId="0" borderId="7" xfId="0" applyNumberFormat="1" applyFont="1" applyBorder="1" applyAlignment="1" applyProtection="1">
      <alignment horizontal="center" vertical="center" wrapText="1"/>
    </xf>
    <xf numFmtId="167" fontId="6" fillId="0" borderId="1" xfId="0" applyNumberFormat="1" applyFont="1" applyBorder="1" applyAlignment="1" applyProtection="1">
      <alignment horizontal="center" vertical="center" wrapText="1"/>
    </xf>
    <xf numFmtId="0" fontId="5" fillId="0" borderId="8" xfId="0" applyNumberFormat="1" applyFont="1" applyBorder="1" applyAlignment="1" applyProtection="1">
      <alignment horizontal="center" vertical="center"/>
    </xf>
    <xf numFmtId="167" fontId="6" fillId="0" borderId="9" xfId="0" applyNumberFormat="1" applyFont="1" applyBorder="1" applyAlignment="1" applyProtection="1">
      <alignment horizontal="center" vertical="center" wrapText="1"/>
    </xf>
    <xf numFmtId="0" fontId="14" fillId="0" borderId="1" xfId="0" applyFont="1" applyBorder="1" applyAlignment="1" applyProtection="1">
      <alignment horizontal="left"/>
    </xf>
    <xf numFmtId="0" fontId="41" fillId="14" borderId="0" xfId="0" applyFont="1" applyFill="1" applyAlignment="1">
      <alignment horizontal="left"/>
    </xf>
    <xf numFmtId="0" fontId="29" fillId="11" borderId="0" xfId="0" applyFont="1" applyFill="1" applyAlignment="1">
      <alignment horizontal="center"/>
    </xf>
    <xf numFmtId="0" fontId="35" fillId="5" borderId="0" xfId="3" applyFont="1" applyAlignment="1">
      <alignment horizontal="center" vertical="center"/>
    </xf>
    <xf numFmtId="0" fontId="30" fillId="5" borderId="0" xfId="3" applyFont="1" applyAlignment="1">
      <alignment horizontal="center"/>
    </xf>
    <xf numFmtId="0" fontId="32" fillId="12" borderId="27" xfId="0" applyFont="1" applyFill="1" applyBorder="1" applyAlignment="1">
      <alignment horizontal="center"/>
    </xf>
    <xf numFmtId="0" fontId="32" fillId="12" borderId="30" xfId="0" applyFont="1" applyFill="1" applyBorder="1" applyAlignment="1">
      <alignment horizontal="center"/>
    </xf>
    <xf numFmtId="0" fontId="32" fillId="12" borderId="26" xfId="0" applyFont="1" applyFill="1" applyBorder="1" applyAlignment="1">
      <alignment horizontal="center"/>
    </xf>
    <xf numFmtId="0" fontId="34" fillId="12" borderId="25" xfId="0" applyFont="1" applyFill="1" applyBorder="1" applyAlignment="1">
      <alignment horizontal="center" vertical="center"/>
    </xf>
    <xf numFmtId="0" fontId="34" fillId="12" borderId="32" xfId="0" applyFont="1" applyFill="1" applyBorder="1" applyAlignment="1">
      <alignment horizontal="center" vertical="center"/>
    </xf>
    <xf numFmtId="0" fontId="44" fillId="0" borderId="0" xfId="8" applyAlignment="1" applyProtection="1">
      <alignment horizontal="left"/>
      <protection locked="0"/>
    </xf>
  </cellXfs>
  <cellStyles count="10">
    <cellStyle name="20% - Énfasis6" xfId="7" builtinId="50"/>
    <cellStyle name="60% - Énfasis1" xfId="5" builtinId="32"/>
    <cellStyle name="Encabezado 1" xfId="6" builtinId="16"/>
    <cellStyle name="Énfasis1" xfId="2" builtinId="29"/>
    <cellStyle name="Énfasis2" xfId="9" builtinId="33"/>
    <cellStyle name="Énfasis6" xfId="3" builtinId="49"/>
    <cellStyle name="Hipervínculo" xfId="8" builtinId="8"/>
    <cellStyle name="Neutral" xfId="1" builtinId="28"/>
    <cellStyle name="Normal" xfId="0" builtinId="0"/>
    <cellStyle name="Porcentaje" xfId="4" builtinId="5"/>
  </cellStyles>
  <dxfs count="35">
    <dxf>
      <font>
        <color theme="0"/>
      </font>
      <fill>
        <patternFill patternType="none">
          <fgColor indexed="64"/>
          <bgColor auto="1"/>
        </patternFill>
      </fill>
      <border>
        <left/>
        <right/>
        <top/>
        <bottom/>
        <vertical/>
        <horizontal/>
      </border>
    </dxf>
    <dxf>
      <font>
        <color theme="0"/>
      </font>
      <fill>
        <patternFill patternType="solid">
          <fgColor theme="0"/>
          <bgColor theme="0"/>
        </patternFill>
      </fill>
      <border>
        <left/>
        <right/>
        <top/>
        <bottom/>
        <vertical/>
        <horizontal/>
      </border>
    </dxf>
    <dxf>
      <font>
        <color theme="0"/>
      </font>
      <fill>
        <patternFill>
          <fgColor theme="0"/>
          <bgColor theme="0"/>
        </patternFill>
      </fill>
      <border>
        <left/>
        <right/>
        <top/>
        <bottom/>
        <vertical/>
        <horizontal/>
      </border>
    </dxf>
    <dxf>
      <font>
        <color theme="0"/>
      </font>
      <fill>
        <patternFill>
          <fgColor theme="0"/>
          <bgColor theme="0"/>
        </patternFill>
      </fill>
      <border>
        <left/>
        <right/>
        <top/>
        <bottom/>
        <vertical/>
        <horizontal/>
      </border>
    </dxf>
    <dxf>
      <font>
        <color theme="0"/>
      </font>
      <fill>
        <patternFill patternType="none">
          <fgColor indexed="64"/>
          <bgColor auto="1"/>
        </patternFill>
      </fill>
      <border>
        <left/>
        <right/>
        <top/>
        <bottom/>
        <vertical/>
        <horizontal/>
      </border>
    </dxf>
    <dxf>
      <font>
        <color theme="0"/>
      </font>
      <fill>
        <patternFill patternType="none">
          <fgColor indexed="64"/>
          <bgColor auto="1"/>
        </patternFill>
      </fill>
      <border>
        <left/>
        <right/>
        <top/>
        <bottom/>
        <vertical/>
        <horizontal/>
      </border>
    </dxf>
    <dxf>
      <font>
        <color theme="0"/>
      </font>
      <fill>
        <patternFill>
          <fgColor theme="0"/>
          <bgColor theme="0"/>
        </patternFill>
      </fill>
      <border>
        <left/>
        <right/>
        <top/>
        <bottom/>
        <vertical/>
        <horizontal/>
      </border>
    </dxf>
    <dxf>
      <font>
        <color theme="0"/>
      </font>
      <fill>
        <patternFill patternType="none">
          <fgColor indexed="64"/>
          <bgColor auto="1"/>
        </patternFill>
      </fill>
      <border>
        <left/>
        <right/>
        <top/>
        <bottom/>
        <vertical/>
        <horizontal/>
      </border>
    </dxf>
    <dxf>
      <font>
        <color theme="0"/>
      </font>
      <fill>
        <patternFill patternType="none">
          <fgColor indexed="64"/>
          <bgColor auto="1"/>
        </patternFill>
      </fill>
      <border>
        <left/>
        <right/>
        <top/>
        <bottom/>
        <vertical/>
        <horizontal/>
      </border>
    </dxf>
    <dxf>
      <font>
        <color theme="0"/>
      </font>
      <fill>
        <patternFill patternType="none">
          <fgColor indexed="64"/>
          <bgColor auto="1"/>
        </patternFill>
      </fill>
      <border>
        <left/>
        <right/>
        <top/>
        <bottom/>
        <vertical/>
        <horizontal/>
      </border>
    </dxf>
    <dxf>
      <font>
        <color theme="0"/>
      </font>
      <fill>
        <patternFill patternType="none">
          <fgColor indexed="64"/>
          <bgColor auto="1"/>
        </patternFill>
      </fill>
      <border>
        <left/>
        <right/>
        <top/>
        <bottom/>
        <vertical/>
        <horizontal/>
      </border>
    </dxf>
    <dxf>
      <font>
        <color theme="0"/>
      </font>
      <fill>
        <patternFill patternType="none">
          <fgColor indexed="64"/>
          <bgColor auto="1"/>
        </patternFill>
      </fill>
      <border>
        <left/>
        <right/>
        <top/>
        <bottom/>
        <vertical/>
        <horizontal/>
      </border>
    </dxf>
    <dxf>
      <font>
        <color theme="0"/>
      </font>
      <fill>
        <patternFill patternType="none">
          <fgColor indexed="64"/>
          <bgColor auto="1"/>
        </patternFill>
      </fill>
      <border>
        <left/>
        <right/>
        <top/>
        <bottom/>
        <vertical/>
        <horizontal/>
      </border>
    </dxf>
    <dxf>
      <font>
        <color theme="0"/>
      </font>
      <fill>
        <patternFill patternType="none">
          <fgColor indexed="64"/>
          <bgColor auto="1"/>
        </patternFill>
      </fill>
      <border>
        <left/>
        <right/>
        <top/>
        <bottom/>
        <vertical/>
        <horizontal/>
      </border>
    </dxf>
    <dxf>
      <font>
        <color theme="0"/>
      </font>
      <fill>
        <patternFill patternType="none">
          <fgColor indexed="64"/>
          <bgColor auto="1"/>
        </patternFill>
      </fill>
      <border>
        <left/>
        <right/>
        <top/>
        <bottom/>
        <vertical/>
        <horizontal/>
      </border>
    </dxf>
    <dxf>
      <font>
        <strike val="0"/>
        <color theme="0"/>
      </font>
      <fill>
        <patternFill patternType="none">
          <bgColor auto="1"/>
        </patternFill>
      </fill>
      <border>
        <left/>
        <right/>
        <top/>
        <bottom/>
        <vertical/>
        <horizontal/>
      </border>
    </dxf>
    <dxf>
      <font>
        <strike val="0"/>
        <color theme="0"/>
      </font>
      <fill>
        <patternFill patternType="none">
          <bgColor auto="1"/>
        </patternFill>
      </fill>
      <border>
        <left/>
        <right/>
        <top/>
        <bottom/>
        <vertical/>
        <horizontal/>
      </border>
    </dxf>
    <dxf>
      <font>
        <strike val="0"/>
        <color theme="0"/>
      </font>
      <fill>
        <patternFill patternType="none">
          <bgColor auto="1"/>
        </patternFill>
      </fill>
      <border>
        <left/>
        <right/>
        <top/>
        <bottom/>
        <vertical/>
        <horizontal/>
      </border>
    </dxf>
    <dxf>
      <font>
        <color theme="0"/>
      </font>
      <fill>
        <patternFill patternType="none">
          <bgColor auto="1"/>
        </patternFill>
      </fill>
      <border>
        <left/>
        <right/>
        <top/>
        <bottom/>
        <vertical/>
        <horizontal/>
      </border>
    </dxf>
    <dxf>
      <font>
        <color theme="0"/>
      </font>
      <fill>
        <patternFill patternType="none">
          <bgColor auto="1"/>
        </patternFill>
      </fill>
      <border>
        <left/>
        <right/>
        <top/>
        <bottom/>
        <vertical/>
        <horizontal/>
      </border>
    </dxf>
    <dxf>
      <font>
        <strike val="0"/>
        <color theme="0"/>
      </font>
      <fill>
        <patternFill patternType="none">
          <bgColor auto="1"/>
        </patternFill>
      </fill>
      <border>
        <left/>
        <right/>
        <top/>
        <bottom/>
        <vertical/>
        <horizontal/>
      </border>
    </dxf>
    <dxf>
      <fill>
        <patternFill patternType="none">
          <bgColor auto="1"/>
        </patternFill>
      </fill>
      <border>
        <left/>
        <right/>
        <top/>
        <bottom/>
        <vertical/>
        <horizontal/>
      </border>
    </dxf>
    <dxf>
      <font>
        <color theme="0"/>
      </font>
      <fill>
        <patternFill>
          <fgColor theme="0"/>
          <bgColor theme="0"/>
        </patternFill>
      </fill>
      <border>
        <left/>
        <right/>
        <top/>
        <bottom/>
        <vertical/>
        <horizontal/>
      </border>
    </dxf>
    <dxf>
      <font>
        <color theme="0"/>
      </font>
      <fill>
        <patternFill>
          <fgColor theme="0"/>
          <bgColor theme="0"/>
        </patternFill>
      </fill>
      <border>
        <left/>
        <right/>
        <top/>
        <bottom/>
        <vertical/>
        <horizontal/>
      </border>
    </dxf>
    <dxf>
      <font>
        <color theme="0"/>
      </font>
      <fill>
        <patternFill>
          <fgColor theme="0"/>
          <bgColor theme="0"/>
        </patternFill>
      </fill>
      <border>
        <left/>
        <right/>
        <top/>
        <bottom/>
        <vertical/>
        <horizontal/>
      </border>
    </dxf>
    <dxf>
      <font>
        <color theme="0"/>
      </font>
      <fill>
        <patternFill>
          <fgColor theme="0"/>
          <bgColor theme="0"/>
        </patternFill>
      </fill>
      <border>
        <left/>
        <right/>
        <top/>
        <bottom/>
        <vertical/>
        <horizontal/>
      </border>
    </dxf>
    <dxf>
      <font>
        <color theme="0"/>
      </font>
      <fill>
        <patternFill patternType="none">
          <bgColor auto="1"/>
        </patternFill>
      </fill>
      <border>
        <left/>
        <right/>
        <top/>
        <bottom/>
        <vertical/>
        <horizontal/>
      </border>
    </dxf>
    <dxf>
      <fill>
        <patternFill patternType="none">
          <fgColor indexed="64"/>
          <bgColor auto="1"/>
        </patternFill>
      </fill>
      <border>
        <left/>
        <right/>
        <top/>
        <bottom/>
        <vertical/>
        <horizontal/>
      </border>
    </dxf>
    <dxf>
      <font>
        <color theme="0"/>
      </font>
      <fill>
        <patternFill patternType="none">
          <fgColor indexed="64"/>
          <bgColor auto="1"/>
        </patternFill>
      </fill>
      <border>
        <left/>
        <right/>
        <top/>
        <bottom/>
        <vertical/>
        <horizontal/>
      </border>
    </dxf>
    <dxf>
      <font>
        <color theme="0"/>
      </font>
      <fill>
        <patternFill patternType="none">
          <fgColor indexed="64"/>
          <bgColor auto="1"/>
        </patternFill>
      </fill>
      <border>
        <left/>
        <right/>
        <top/>
        <bottom/>
        <vertical/>
        <horizontal/>
      </border>
    </dxf>
    <dxf>
      <font>
        <color theme="0"/>
      </font>
      <fill>
        <patternFill patternType="none">
          <fgColor indexed="64"/>
          <bgColor auto="1"/>
        </patternFill>
      </fill>
      <border>
        <left/>
        <right/>
        <top/>
        <bottom/>
        <vertical/>
        <horizontal/>
      </border>
    </dxf>
    <dxf>
      <font>
        <color theme="0"/>
      </font>
      <fill>
        <patternFill patternType="none">
          <fgColor indexed="64"/>
          <bgColor auto="1"/>
        </patternFill>
      </fill>
      <border>
        <left/>
        <right/>
        <top/>
        <bottom/>
        <vertical/>
        <horizontal/>
      </border>
    </dxf>
    <dxf>
      <fill>
        <patternFill>
          <bgColor theme="3" tint="0.79998168889431442"/>
        </patternFill>
      </fill>
    </dxf>
    <dxf>
      <font>
        <b/>
        <i val="0"/>
        <color rgb="FFC00000"/>
      </font>
    </dxf>
    <dxf>
      <font>
        <condense val="0"/>
        <extend val="0"/>
        <color indexed="9"/>
      </font>
      <fill>
        <patternFill patternType="none">
          <bgColor indexed="65"/>
        </patternFill>
      </fill>
    </dxf>
  </dxfs>
  <tableStyles count="0" defaultTableStyle="TableStyleMedium9" defaultPivotStyle="PivotStyleLight16"/>
  <colors>
    <mruColors>
      <color rgb="FFFFF0AF"/>
      <color rgb="FFFFEA8F"/>
      <color rgb="FFFFE579"/>
      <color rgb="FFFFF8D9"/>
      <color rgb="FFFFFDF3"/>
      <color rgb="FF4F81BD"/>
      <color rgb="FFFFEB9C"/>
      <color rgb="FFFAC090"/>
      <color rgb="FF3333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1.xml"/><Relationship Id="rId13"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26"/>
    </mc:Choice>
    <mc:Fallback>
      <c:style val="26"/>
    </mc:Fallback>
  </mc:AlternateContent>
  <c:chart>
    <c:autoTitleDeleted val="1"/>
    <c:plotArea>
      <c:layout/>
      <c:pieChart>
        <c:varyColors val="1"/>
        <c:ser>
          <c:idx val="0"/>
          <c:order val="0"/>
          <c:dLbls>
            <c:spPr>
              <a:noFill/>
              <a:ln>
                <a:noFill/>
              </a:ln>
              <a:effectLst/>
            </c:spPr>
            <c:txPr>
              <a:bodyPr/>
              <a:lstStyle/>
              <a:p>
                <a:pPr>
                  <a:defRPr sz="1200"/>
                </a:pPr>
                <a:endParaRPr lang="es-ES"/>
              </a:p>
            </c:txPr>
            <c:showLegendKey val="0"/>
            <c:showVal val="0"/>
            <c:showCatName val="0"/>
            <c:showSerName val="0"/>
            <c:showPercent val="1"/>
            <c:showBubbleSize val="0"/>
            <c:showLeaderLines val="0"/>
            <c:extLst>
              <c:ext xmlns:c15="http://schemas.microsoft.com/office/drawing/2012/chart" uri="{CE6537A1-D6FC-4f65-9D91-7224C49458BB}"/>
            </c:extLst>
          </c:dLbls>
          <c:cat>
            <c:strRef>
              <c:f>'STEP2.1 CRITERIA COMPARISON'!$B$69:$B$75</c:f>
              <c:strCache>
                <c:ptCount val="7"/>
                <c:pt idx="0">
                  <c:v> -  </c:v>
                </c:pt>
                <c:pt idx="1">
                  <c:v> -  </c:v>
                </c:pt>
                <c:pt idx="2">
                  <c:v> -  </c:v>
                </c:pt>
                <c:pt idx="3">
                  <c:v>  </c:v>
                </c:pt>
                <c:pt idx="4">
                  <c:v>  </c:v>
                </c:pt>
                <c:pt idx="5">
                  <c:v>  </c:v>
                </c:pt>
                <c:pt idx="6">
                  <c:v>  </c:v>
                </c:pt>
              </c:strCache>
            </c:strRef>
          </c:cat>
          <c:val>
            <c:numRef>
              <c:f>[0]!GRAFICO</c:f>
              <c:numCache>
                <c:formatCode>General</c:formatCode>
                <c:ptCount val="1"/>
                <c:pt idx="0">
                  <c:v>1</c:v>
                </c:pt>
              </c:numCache>
            </c:numRef>
          </c:val>
          <c:extLst>
            <c:ext xmlns:c16="http://schemas.microsoft.com/office/drawing/2014/chart" uri="{C3380CC4-5D6E-409C-BE32-E72D297353CC}">
              <c16:uniqueId val="{00000000-0CA7-4551-9DDD-2DDE34C03A80}"/>
            </c:ext>
          </c:extLst>
        </c:ser>
        <c:dLbls>
          <c:showLegendKey val="0"/>
          <c:showVal val="0"/>
          <c:showCatName val="0"/>
          <c:showSerName val="0"/>
          <c:showPercent val="1"/>
          <c:showBubbleSize val="0"/>
          <c:showLeaderLines val="0"/>
        </c:dLbls>
        <c:firstSliceAng val="0"/>
      </c:pieChart>
    </c:plotArea>
    <c:legend>
      <c:legendPos val="r"/>
      <c:overlay val="0"/>
      <c:txPr>
        <a:bodyPr/>
        <a:lstStyle/>
        <a:p>
          <a:pPr rtl="0">
            <a:defRPr sz="1100"/>
          </a:pPr>
          <a:endParaRPr lang="es-ES"/>
        </a:p>
      </c:txPr>
    </c:legend>
    <c:plotVisOnly val="1"/>
    <c:dispBlanksAs val="zero"/>
    <c:showDLblsOverMax val="0"/>
  </c:chart>
  <c:spPr>
    <a:noFill/>
    <a:ln>
      <a:noFill/>
    </a:ln>
  </c:spPr>
  <c:printSettings>
    <c:headerFooter/>
    <c:pageMargins b="0.75000000000001299" l="0.70000000000000062" r="0.70000000000000062" t="0.75000000000001299" header="0.30000000000000032" footer="0.30000000000000032"/>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26"/>
    </mc:Choice>
    <mc:Fallback>
      <c:style val="26"/>
    </mc:Fallback>
  </mc:AlternateContent>
  <c:chart>
    <c:autoTitleDeleted val="0"/>
    <c:plotArea>
      <c:layout/>
      <c:barChart>
        <c:barDir val="bar"/>
        <c:grouping val="clustered"/>
        <c:varyColors val="0"/>
        <c:ser>
          <c:idx val="0"/>
          <c:order val="0"/>
          <c:spPr>
            <a:solidFill>
              <a:schemeClr val="tx2">
                <a:lumMod val="75000"/>
              </a:schemeClr>
            </a:solidFill>
          </c:spPr>
          <c:invertIfNegative val="0"/>
          <c:val>
            <c:numRef>
              <c:f>'STEP 3 RESULTS'!$E$14:$I$14</c:f>
              <c:numCache>
                <c:formatCode>0.000</c:formatCode>
                <c:ptCount val="5"/>
                <c:pt idx="0">
                  <c:v>0</c:v>
                </c:pt>
                <c:pt idx="1">
                  <c:v>0</c:v>
                </c:pt>
                <c:pt idx="2">
                  <c:v>0</c:v>
                </c:pt>
                <c:pt idx="3">
                  <c:v>0</c:v>
                </c:pt>
                <c:pt idx="4">
                  <c:v>0</c:v>
                </c:pt>
              </c:numCache>
            </c:numRef>
          </c:val>
          <c:extLst>
            <c:ext xmlns:c15="http://schemas.microsoft.com/office/drawing/2012/chart" uri="{02D57815-91ED-43cb-92C2-25804820EDAC}">
              <c15:filteredCategoryTitle>
                <c15:cat>
                  <c:multiLvlStrRef>
                    <c:extLst>
                      <c:ext uri="{02D57815-91ED-43cb-92C2-25804820EDAC}">
                        <c15:formulaRef>
                          <c15:sqref>'STEP 3 RESULTS'!$E$6:$I$6</c15:sqref>
                        </c15:formulaRef>
                      </c:ext>
                    </c:extLst>
                  </c:multiLvlStrRef>
                </c15:cat>
              </c15:filteredCategoryTitle>
            </c:ext>
            <c:ext xmlns:c16="http://schemas.microsoft.com/office/drawing/2014/chart" uri="{C3380CC4-5D6E-409C-BE32-E72D297353CC}">
              <c16:uniqueId val="{00000000-CFB4-4D0F-984B-045D0A635F50}"/>
            </c:ext>
          </c:extLst>
        </c:ser>
        <c:dLbls>
          <c:showLegendKey val="0"/>
          <c:showVal val="0"/>
          <c:showCatName val="0"/>
          <c:showSerName val="0"/>
          <c:showPercent val="0"/>
          <c:showBubbleSize val="0"/>
        </c:dLbls>
        <c:gapWidth val="150"/>
        <c:axId val="186496128"/>
        <c:axId val="186498048"/>
      </c:barChart>
      <c:catAx>
        <c:axId val="186496128"/>
        <c:scaling>
          <c:orientation val="minMax"/>
        </c:scaling>
        <c:delete val="0"/>
        <c:axPos val="l"/>
        <c:title>
          <c:tx>
            <c:rich>
              <a:bodyPr rot="-5400000" vert="horz"/>
              <a:lstStyle/>
              <a:p>
                <a:pPr>
                  <a:defRPr/>
                </a:pPr>
                <a:r>
                  <a:rPr lang="en-US"/>
                  <a:t>ALTERNATIVES OVERALL SCORE</a:t>
                </a:r>
              </a:p>
            </c:rich>
          </c:tx>
          <c:overlay val="0"/>
        </c:title>
        <c:numFmt formatCode="@" sourceLinked="1"/>
        <c:majorTickMark val="out"/>
        <c:minorTickMark val="none"/>
        <c:tickLblPos val="nextTo"/>
        <c:crossAx val="186498048"/>
        <c:crosses val="autoZero"/>
        <c:auto val="1"/>
        <c:lblAlgn val="ctr"/>
        <c:lblOffset val="100"/>
        <c:noMultiLvlLbl val="0"/>
      </c:catAx>
      <c:valAx>
        <c:axId val="186498048"/>
        <c:scaling>
          <c:orientation val="minMax"/>
          <c:max val="1"/>
        </c:scaling>
        <c:delete val="0"/>
        <c:axPos val="b"/>
        <c:majorGridlines/>
        <c:numFmt formatCode="0%" sourceLinked="0"/>
        <c:majorTickMark val="out"/>
        <c:minorTickMark val="none"/>
        <c:tickLblPos val="nextTo"/>
        <c:crossAx val="186496128"/>
        <c:crosses val="autoZero"/>
        <c:crossBetween val="between"/>
      </c:valAx>
    </c:plotArea>
    <c:plotVisOnly val="1"/>
    <c:dispBlanksAs val="gap"/>
    <c:showDLblsOverMax val="0"/>
  </c:chart>
  <c:printSettings>
    <c:headerFooter/>
    <c:pageMargins b="0.75000000000001132" l="0.70000000000000062" r="0.70000000000000062" t="0.75000000000001132" header="0.30000000000000032" footer="0.30000000000000032"/>
    <c:pageSetup/>
  </c:printSettings>
</c:chartSpace>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8" Type="http://schemas.openxmlformats.org/officeDocument/2006/relationships/image" Target="../media/image7.png"/><Relationship Id="rId3" Type="http://schemas.openxmlformats.org/officeDocument/2006/relationships/image" Target="../media/image3.png"/><Relationship Id="rId7" Type="http://schemas.openxmlformats.org/officeDocument/2006/relationships/hyperlink" Target="http://support.microsoft.com/kb/931389/en-us" TargetMode="External"/><Relationship Id="rId2" Type="http://schemas.openxmlformats.org/officeDocument/2006/relationships/image" Target="../media/image2.png"/><Relationship Id="rId1" Type="http://schemas.openxmlformats.org/officeDocument/2006/relationships/image" Target="../media/image1.png"/><Relationship Id="rId6" Type="http://schemas.openxmlformats.org/officeDocument/2006/relationships/image" Target="../media/image6.png"/><Relationship Id="rId11" Type="http://schemas.openxmlformats.org/officeDocument/2006/relationships/image" Target="../media/image10.png"/><Relationship Id="rId5" Type="http://schemas.openxmlformats.org/officeDocument/2006/relationships/image" Target="../media/image5.png"/><Relationship Id="rId10" Type="http://schemas.openxmlformats.org/officeDocument/2006/relationships/image" Target="../media/image9.png"/><Relationship Id="rId4" Type="http://schemas.openxmlformats.org/officeDocument/2006/relationships/image" Target="../media/image4.png"/><Relationship Id="rId9" Type="http://schemas.openxmlformats.org/officeDocument/2006/relationships/image" Target="../media/image8.png"/></Relationships>
</file>

<file path=xl/drawings/_rels/drawing2.xml.rels><?xml version="1.0" encoding="UTF-8" standalone="yes"?>
<Relationships xmlns="http://schemas.openxmlformats.org/package/2006/relationships"><Relationship Id="rId2" Type="http://schemas.openxmlformats.org/officeDocument/2006/relationships/hyperlink" Target="#'QUICK START GUIDE'!C3"/><Relationship Id="rId1" Type="http://schemas.openxmlformats.org/officeDocument/2006/relationships/hyperlink" Target="#'STEP2.1 CRITERIA COMPARISON'!H20"/></Relationships>
</file>

<file path=xl/drawings/_rels/drawing3.xml.rels><?xml version="1.0" encoding="UTF-8" standalone="yes"?>
<Relationships xmlns="http://schemas.openxmlformats.org/package/2006/relationships"><Relationship Id="rId3" Type="http://schemas.openxmlformats.org/officeDocument/2006/relationships/hyperlink" Target="#'STEP 1 HIERARCHY'!A1"/><Relationship Id="rId2" Type="http://schemas.openxmlformats.org/officeDocument/2006/relationships/hyperlink" Target="#'STEP2.2 ALTERNATIVES COMPARISON'!H22"/><Relationship Id="rId1" Type="http://schemas.openxmlformats.org/officeDocument/2006/relationships/chart" Target="../charts/chart1.xml"/><Relationship Id="rId4" Type="http://schemas.openxmlformats.org/officeDocument/2006/relationships/hyperlink" Target="#'QUICK START GUIDE'!C21"/></Relationships>
</file>

<file path=xl/drawings/_rels/drawing4.xml.rels><?xml version="1.0" encoding="UTF-8" standalone="yes"?>
<Relationships xmlns="http://schemas.openxmlformats.org/package/2006/relationships"><Relationship Id="rId3" Type="http://schemas.openxmlformats.org/officeDocument/2006/relationships/hyperlink" Target="#'QUICK START GUIDE'!C80"/><Relationship Id="rId2" Type="http://schemas.openxmlformats.org/officeDocument/2006/relationships/hyperlink" Target="#'STEP2.1 CRITERIA COMPARISON'!C6"/><Relationship Id="rId1" Type="http://schemas.openxmlformats.org/officeDocument/2006/relationships/hyperlink" Target="#'STEP 3 RESULTS'!B21"/></Relationships>
</file>

<file path=xl/drawings/_rels/drawing5.xml.rels><?xml version="1.0" encoding="UTF-8" standalone="yes"?>
<Relationships xmlns="http://schemas.openxmlformats.org/package/2006/relationships"><Relationship Id="rId3" Type="http://schemas.openxmlformats.org/officeDocument/2006/relationships/hyperlink" Target="#'QUICK START GUIDE'!C114"/><Relationship Id="rId2" Type="http://schemas.openxmlformats.org/officeDocument/2006/relationships/hyperlink" Target="#'STEP2.2 ALTERNATIVES COMPARISON'!C7"/><Relationship Id="rId1" Type="http://schemas.openxmlformats.org/officeDocument/2006/relationships/chart" Target="../charts/chart2.xml"/><Relationship Id="rId4" Type="http://schemas.openxmlformats.org/officeDocument/2006/relationships/hyperlink" Target="#BIBLIOGRAPHY!A1"/></Relationships>
</file>

<file path=xl/drawings/_rels/drawing6.xml.rels><?xml version="1.0" encoding="UTF-8" standalone="yes"?>
<Relationships xmlns="http://schemas.openxmlformats.org/package/2006/relationships"><Relationship Id="rId2" Type="http://schemas.openxmlformats.org/officeDocument/2006/relationships/image" Target="../media/image11.png"/><Relationship Id="rId1" Type="http://schemas.openxmlformats.org/officeDocument/2006/relationships/hyperlink" Target="http://creativecommons.org/licenses/by-nc-sa/4.0/" TargetMode="External"/></Relationships>
</file>

<file path=xl/drawings/drawing1.xml><?xml version="1.0" encoding="utf-8"?>
<xdr:wsDr xmlns:xdr="http://schemas.openxmlformats.org/drawingml/2006/spreadsheetDrawing" xmlns:a="http://schemas.openxmlformats.org/drawingml/2006/main">
  <xdr:twoCellAnchor editAs="oneCell">
    <xdr:from>
      <xdr:col>2</xdr:col>
      <xdr:colOff>588431</xdr:colOff>
      <xdr:row>59</xdr:row>
      <xdr:rowOff>0</xdr:rowOff>
    </xdr:from>
    <xdr:to>
      <xdr:col>3</xdr:col>
      <xdr:colOff>202406</xdr:colOff>
      <xdr:row>87</xdr:row>
      <xdr:rowOff>181100</xdr:rowOff>
    </xdr:to>
    <xdr:pic>
      <xdr:nvPicPr>
        <xdr:cNvPr id="5121" name="Picture 1"/>
        <xdr:cNvPicPr>
          <a:picLocks noChangeAspect="1" noChangeArrowheads="1"/>
        </xdr:cNvPicPr>
      </xdr:nvPicPr>
      <xdr:blipFill>
        <a:blip xmlns:r="http://schemas.openxmlformats.org/officeDocument/2006/relationships" r:embed="rId1" cstate="print"/>
        <a:srcRect/>
        <a:stretch>
          <a:fillRect/>
        </a:stretch>
      </xdr:blipFill>
      <xdr:spPr bwMode="auto">
        <a:xfrm>
          <a:off x="2112431" y="11457214"/>
          <a:ext cx="6063761" cy="5515100"/>
        </a:xfrm>
        <a:prstGeom prst="rect">
          <a:avLst/>
        </a:prstGeom>
        <a:ln>
          <a:noFill/>
        </a:ln>
        <a:effectLst>
          <a:outerShdw blurRad="292100" dist="139700" dir="2700000" algn="tl" rotWithShape="0">
            <a:srgbClr val="333333">
              <a:alpha val="65000"/>
            </a:srgbClr>
          </a:outerShdw>
        </a:effectLst>
      </xdr:spPr>
    </xdr:pic>
    <xdr:clientData/>
  </xdr:twoCellAnchor>
  <xdr:twoCellAnchor editAs="oneCell">
    <xdr:from>
      <xdr:col>2</xdr:col>
      <xdr:colOff>590550</xdr:colOff>
      <xdr:row>126</xdr:row>
      <xdr:rowOff>152399</xdr:rowOff>
    </xdr:from>
    <xdr:to>
      <xdr:col>4</xdr:col>
      <xdr:colOff>114300</xdr:colOff>
      <xdr:row>152</xdr:row>
      <xdr:rowOff>110738</xdr:rowOff>
    </xdr:to>
    <xdr:pic>
      <xdr:nvPicPr>
        <xdr:cNvPr id="44" name="43 Imagen" descr="Results.png"/>
        <xdr:cNvPicPr>
          <a:picLocks noChangeAspect="1"/>
        </xdr:cNvPicPr>
      </xdr:nvPicPr>
      <xdr:blipFill>
        <a:blip xmlns:r="http://schemas.openxmlformats.org/officeDocument/2006/relationships" r:embed="rId2" cstate="print"/>
        <a:stretch>
          <a:fillRect/>
        </a:stretch>
      </xdr:blipFill>
      <xdr:spPr>
        <a:xfrm>
          <a:off x="2127918" y="23714241"/>
          <a:ext cx="6742698" cy="4737550"/>
        </a:xfrm>
        <a:prstGeom prst="rect">
          <a:avLst/>
        </a:prstGeom>
        <a:ln>
          <a:noFill/>
        </a:ln>
        <a:effectLst>
          <a:outerShdw blurRad="292100" dist="139700" dir="2700000" algn="tl" rotWithShape="0">
            <a:srgbClr val="333333">
              <a:alpha val="65000"/>
            </a:srgbClr>
          </a:outerShdw>
        </a:effectLst>
      </xdr:spPr>
    </xdr:pic>
    <xdr:clientData/>
  </xdr:twoCellAnchor>
  <xdr:twoCellAnchor editAs="oneCell">
    <xdr:from>
      <xdr:col>2</xdr:col>
      <xdr:colOff>590550</xdr:colOff>
      <xdr:row>94</xdr:row>
      <xdr:rowOff>34018</xdr:rowOff>
    </xdr:from>
    <xdr:to>
      <xdr:col>5</xdr:col>
      <xdr:colOff>533400</xdr:colOff>
      <xdr:row>121</xdr:row>
      <xdr:rowOff>4251</xdr:rowOff>
    </xdr:to>
    <xdr:pic>
      <xdr:nvPicPr>
        <xdr:cNvPr id="43" name="42 Imagen" descr="Alternatives.png"/>
        <xdr:cNvPicPr>
          <a:picLocks noChangeAspect="1"/>
        </xdr:cNvPicPr>
      </xdr:nvPicPr>
      <xdr:blipFill>
        <a:blip xmlns:r="http://schemas.openxmlformats.org/officeDocument/2006/relationships" r:embed="rId3" cstate="print"/>
        <a:stretch>
          <a:fillRect/>
        </a:stretch>
      </xdr:blipFill>
      <xdr:spPr>
        <a:xfrm>
          <a:off x="2127918" y="17630202"/>
          <a:ext cx="7930482" cy="4933260"/>
        </a:xfrm>
        <a:prstGeom prst="rect">
          <a:avLst/>
        </a:prstGeom>
        <a:ln>
          <a:noFill/>
        </a:ln>
        <a:effectLst>
          <a:outerShdw blurRad="292100" dist="139700" dir="2700000" algn="tl" rotWithShape="0">
            <a:srgbClr val="333333">
              <a:alpha val="65000"/>
            </a:srgbClr>
          </a:outerShdw>
        </a:effectLst>
      </xdr:spPr>
    </xdr:pic>
    <xdr:clientData/>
  </xdr:twoCellAnchor>
  <xdr:twoCellAnchor editAs="oneCell">
    <xdr:from>
      <xdr:col>2</xdr:col>
      <xdr:colOff>590552</xdr:colOff>
      <xdr:row>3</xdr:row>
      <xdr:rowOff>138775</xdr:rowOff>
    </xdr:from>
    <xdr:to>
      <xdr:col>4</xdr:col>
      <xdr:colOff>561974</xdr:colOff>
      <xdr:row>29</xdr:row>
      <xdr:rowOff>88879</xdr:rowOff>
    </xdr:to>
    <xdr:pic>
      <xdr:nvPicPr>
        <xdr:cNvPr id="34" name="33 Imagen" descr="1 Hierarchy.png"/>
        <xdr:cNvPicPr>
          <a:picLocks noChangeAspect="1"/>
        </xdr:cNvPicPr>
      </xdr:nvPicPr>
      <xdr:blipFill>
        <a:blip xmlns:r="http://schemas.openxmlformats.org/officeDocument/2006/relationships" r:embed="rId4" cstate="print"/>
        <a:stretch>
          <a:fillRect/>
        </a:stretch>
      </xdr:blipFill>
      <xdr:spPr>
        <a:xfrm>
          <a:off x="2114552" y="796000"/>
          <a:ext cx="7181847" cy="4903104"/>
        </a:xfrm>
        <a:prstGeom prst="rect">
          <a:avLst/>
        </a:prstGeom>
        <a:ln>
          <a:noFill/>
        </a:ln>
        <a:effectLst>
          <a:outerShdw blurRad="292100" dist="139700" dir="2700000" algn="tl" rotWithShape="0">
            <a:srgbClr val="333333">
              <a:alpha val="65000"/>
            </a:srgbClr>
          </a:outerShdw>
        </a:effectLst>
      </xdr:spPr>
    </xdr:pic>
    <xdr:clientData/>
  </xdr:twoCellAnchor>
  <xdr:twoCellAnchor editAs="oneCell">
    <xdr:from>
      <xdr:col>6</xdr:col>
      <xdr:colOff>360277</xdr:colOff>
      <xdr:row>3</xdr:row>
      <xdr:rowOff>138774</xdr:rowOff>
    </xdr:from>
    <xdr:to>
      <xdr:col>16</xdr:col>
      <xdr:colOff>15427</xdr:colOff>
      <xdr:row>29</xdr:row>
      <xdr:rowOff>67867</xdr:rowOff>
    </xdr:to>
    <xdr:pic>
      <xdr:nvPicPr>
        <xdr:cNvPr id="2" name="Picture 2"/>
        <xdr:cNvPicPr>
          <a:picLocks noChangeAspect="1" noChangeArrowheads="1"/>
        </xdr:cNvPicPr>
      </xdr:nvPicPr>
      <xdr:blipFill>
        <a:blip xmlns:r="http://schemas.openxmlformats.org/officeDocument/2006/relationships" r:embed="rId5" cstate="print"/>
        <a:srcRect/>
        <a:stretch>
          <a:fillRect/>
        </a:stretch>
      </xdr:blipFill>
      <xdr:spPr bwMode="auto">
        <a:xfrm>
          <a:off x="10618702" y="795999"/>
          <a:ext cx="8132400" cy="4882093"/>
        </a:xfrm>
        <a:prstGeom prst="rect">
          <a:avLst/>
        </a:prstGeom>
        <a:ln>
          <a:noFill/>
        </a:ln>
        <a:effectLst>
          <a:outerShdw blurRad="292100" dist="139700" dir="2700000" algn="tl" rotWithShape="0">
            <a:srgbClr val="333333">
              <a:alpha val="65000"/>
            </a:srgbClr>
          </a:outerShdw>
        </a:effectLst>
      </xdr:spPr>
    </xdr:pic>
    <xdr:clientData/>
  </xdr:twoCellAnchor>
  <xdr:twoCellAnchor editAs="oneCell">
    <xdr:from>
      <xdr:col>2</xdr:col>
      <xdr:colOff>590551</xdr:colOff>
      <xdr:row>33</xdr:row>
      <xdr:rowOff>161925</xdr:rowOff>
    </xdr:from>
    <xdr:to>
      <xdr:col>3</xdr:col>
      <xdr:colOff>202406</xdr:colOff>
      <xdr:row>58</xdr:row>
      <xdr:rowOff>18506</xdr:rowOff>
    </xdr:to>
    <xdr:pic>
      <xdr:nvPicPr>
        <xdr:cNvPr id="2049" name="Picture 1"/>
        <xdr:cNvPicPr>
          <a:picLocks noChangeAspect="1" noChangeArrowheads="1"/>
        </xdr:cNvPicPr>
      </xdr:nvPicPr>
      <xdr:blipFill>
        <a:blip xmlns:r="http://schemas.openxmlformats.org/officeDocument/2006/relationships" r:embed="rId6" cstate="print"/>
        <a:srcRect r="38315"/>
        <a:stretch>
          <a:fillRect/>
        </a:stretch>
      </xdr:blipFill>
      <xdr:spPr bwMode="auto">
        <a:xfrm>
          <a:off x="2114551" y="6610350"/>
          <a:ext cx="6060280" cy="4647656"/>
        </a:xfrm>
        <a:prstGeom prst="rect">
          <a:avLst/>
        </a:prstGeom>
        <a:ln>
          <a:noFill/>
        </a:ln>
        <a:effectLst>
          <a:outerShdw blurRad="292100" dist="139700" dir="2700000" algn="tl" rotWithShape="0">
            <a:srgbClr val="333333">
              <a:alpha val="65000"/>
            </a:srgbClr>
          </a:outerShdw>
        </a:effectLst>
      </xdr:spPr>
    </xdr:pic>
    <xdr:clientData/>
  </xdr:twoCellAnchor>
  <xdr:twoCellAnchor>
    <xdr:from>
      <xdr:col>0</xdr:col>
      <xdr:colOff>600075</xdr:colOff>
      <xdr:row>0</xdr:row>
      <xdr:rowOff>171451</xdr:rowOff>
    </xdr:from>
    <xdr:to>
      <xdr:col>1</xdr:col>
      <xdr:colOff>609600</xdr:colOff>
      <xdr:row>4</xdr:row>
      <xdr:rowOff>47625</xdr:rowOff>
    </xdr:to>
    <xdr:sp macro="" textlink="">
      <xdr:nvSpPr>
        <xdr:cNvPr id="4" name="3 Conector"/>
        <xdr:cNvSpPr/>
      </xdr:nvSpPr>
      <xdr:spPr>
        <a:xfrm>
          <a:off x="600075" y="171451"/>
          <a:ext cx="771525" cy="714374"/>
        </a:xfrm>
        <a:prstGeom prst="flowChartConnector">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es-ES" sz="3600" b="1"/>
            <a:t>1</a:t>
          </a:r>
        </a:p>
      </xdr:txBody>
    </xdr:sp>
    <xdr:clientData/>
  </xdr:twoCellAnchor>
  <xdr:twoCellAnchor>
    <xdr:from>
      <xdr:col>2</xdr:col>
      <xdr:colOff>6279092</xdr:colOff>
      <xdr:row>36</xdr:row>
      <xdr:rowOff>185232</xdr:rowOff>
    </xdr:from>
    <xdr:to>
      <xdr:col>5</xdr:col>
      <xdr:colOff>552642</xdr:colOff>
      <xdr:row>51</xdr:row>
      <xdr:rowOff>42333</xdr:rowOff>
    </xdr:to>
    <xdr:sp macro="" textlink="">
      <xdr:nvSpPr>
        <xdr:cNvPr id="12" name="11 Llamada con línea 2"/>
        <xdr:cNvSpPr/>
      </xdr:nvSpPr>
      <xdr:spPr>
        <a:xfrm>
          <a:off x="7803092" y="7223149"/>
          <a:ext cx="2242800" cy="2725184"/>
        </a:xfrm>
        <a:prstGeom prst="borderCallout2">
          <a:avLst>
            <a:gd name="adj1" fmla="val 71061"/>
            <a:gd name="adj2" fmla="val -94"/>
            <a:gd name="adj3" fmla="val 80236"/>
            <a:gd name="adj4" fmla="val -9117"/>
            <a:gd name="adj5" fmla="val 92501"/>
            <a:gd name="adj6" fmla="val -8933"/>
          </a:avLst>
        </a:prstGeom>
      </xdr:spPr>
      <xdr:style>
        <a:lnRef idx="2">
          <a:schemeClr val="accent6"/>
        </a:lnRef>
        <a:fillRef idx="1">
          <a:schemeClr val="lt1"/>
        </a:fillRef>
        <a:effectRef idx="0">
          <a:schemeClr val="accent6"/>
        </a:effectRef>
        <a:fontRef idx="minor">
          <a:schemeClr val="dk1"/>
        </a:fontRef>
      </xdr:style>
      <xdr:txBody>
        <a:bodyPr vertOverflow="clip" rtlCol="0" anchor="ctr"/>
        <a:lstStyle/>
        <a:p>
          <a:pPr marL="0" indent="0" algn="ctr"/>
          <a:r>
            <a:rPr lang="en-US" sz="1600">
              <a:solidFill>
                <a:schemeClr val="tx2">
                  <a:lumMod val="60000"/>
                  <a:lumOff val="40000"/>
                </a:schemeClr>
              </a:solidFill>
              <a:latin typeface="+mn-lt"/>
              <a:ea typeface="+mn-ea"/>
              <a:cs typeface="+mn-cs"/>
            </a:rPr>
            <a:t>You</a:t>
          </a:r>
          <a:r>
            <a:rPr lang="en-US" sz="1600" baseline="0">
              <a:solidFill>
                <a:schemeClr val="tx2">
                  <a:lumMod val="60000"/>
                  <a:lumOff val="40000"/>
                </a:schemeClr>
              </a:solidFill>
              <a:latin typeface="+mn-lt"/>
              <a:ea typeface="+mn-ea"/>
              <a:cs typeface="+mn-cs"/>
            </a:rPr>
            <a:t> </a:t>
          </a:r>
          <a:r>
            <a:rPr lang="en-US" sz="1600">
              <a:solidFill>
                <a:schemeClr val="tx2">
                  <a:lumMod val="60000"/>
                  <a:lumOff val="40000"/>
                </a:schemeClr>
              </a:solidFill>
              <a:latin typeface="+mn-lt"/>
              <a:ea typeface="+mn-ea"/>
              <a:cs typeface="+mn-cs"/>
            </a:rPr>
            <a:t>must perform pairwise comparisons of each criterion with respect to its importance for reaching the goal. When doing these comparisons, you must utilize a nine point scale for pairwise comparisons</a:t>
          </a:r>
          <a:endParaRPr lang="es-ES" sz="1600">
            <a:solidFill>
              <a:schemeClr val="tx2">
                <a:lumMod val="60000"/>
                <a:lumOff val="40000"/>
              </a:schemeClr>
            </a:solidFill>
            <a:latin typeface="+mn-lt"/>
            <a:ea typeface="+mn-ea"/>
            <a:cs typeface="+mn-cs"/>
          </a:endParaRPr>
        </a:p>
      </xdr:txBody>
    </xdr:sp>
    <xdr:clientData/>
  </xdr:twoCellAnchor>
  <xdr:twoCellAnchor>
    <xdr:from>
      <xdr:col>2</xdr:col>
      <xdr:colOff>6279092</xdr:colOff>
      <xdr:row>60</xdr:row>
      <xdr:rowOff>169351</xdr:rowOff>
    </xdr:from>
    <xdr:to>
      <xdr:col>5</xdr:col>
      <xdr:colOff>552642</xdr:colOff>
      <xdr:row>78</xdr:row>
      <xdr:rowOff>169333</xdr:rowOff>
    </xdr:to>
    <xdr:sp macro="" textlink="">
      <xdr:nvSpPr>
        <xdr:cNvPr id="15" name="14 Llamada con línea 2"/>
        <xdr:cNvSpPr/>
      </xdr:nvSpPr>
      <xdr:spPr>
        <a:xfrm>
          <a:off x="7803092" y="11789851"/>
          <a:ext cx="2242800" cy="3428982"/>
        </a:xfrm>
        <a:prstGeom prst="borderCallout2">
          <a:avLst>
            <a:gd name="adj1" fmla="val 17865"/>
            <a:gd name="adj2" fmla="val -566"/>
            <a:gd name="adj3" fmla="val 18750"/>
            <a:gd name="adj4" fmla="val -16667"/>
            <a:gd name="adj5" fmla="val 27027"/>
            <a:gd name="adj6" fmla="val -52026"/>
          </a:avLst>
        </a:prstGeom>
      </xdr:spPr>
      <xdr:style>
        <a:lnRef idx="2">
          <a:schemeClr val="accent6"/>
        </a:lnRef>
        <a:fillRef idx="1">
          <a:schemeClr val="lt1"/>
        </a:fillRef>
        <a:effectRef idx="0">
          <a:schemeClr val="accent6"/>
        </a:effectRef>
        <a:fontRef idx="minor">
          <a:schemeClr val="dk1"/>
        </a:fontRef>
      </xdr:style>
      <xdr:txBody>
        <a:bodyPr vertOverflow="clip" rtlCol="0" anchor="ctr"/>
        <a:lstStyle/>
        <a:p>
          <a:pPr marL="0" indent="0" algn="ctr"/>
          <a:r>
            <a:rPr lang="en-US" sz="1600">
              <a:solidFill>
                <a:schemeClr val="tx2">
                  <a:lumMod val="60000"/>
                  <a:lumOff val="40000"/>
                </a:schemeClr>
              </a:solidFill>
              <a:latin typeface="+mn-lt"/>
              <a:ea typeface="+mn-ea"/>
              <a:cs typeface="+mn-cs"/>
            </a:rPr>
            <a:t>Once all values have been entered into the table, the excel worksheet automatically calculates the pairwise comparisons matrix and normalized matrix. Through this intermediate step we will obtain the weight (priority) and consistency of each criterion</a:t>
          </a:r>
          <a:endParaRPr lang="es-ES" sz="1600">
            <a:solidFill>
              <a:schemeClr val="tx2">
                <a:lumMod val="60000"/>
                <a:lumOff val="40000"/>
              </a:schemeClr>
            </a:solidFill>
            <a:latin typeface="+mn-lt"/>
            <a:ea typeface="+mn-ea"/>
            <a:cs typeface="+mn-cs"/>
          </a:endParaRPr>
        </a:p>
      </xdr:txBody>
    </xdr:sp>
    <xdr:clientData/>
  </xdr:twoCellAnchor>
  <xdr:twoCellAnchor>
    <xdr:from>
      <xdr:col>2</xdr:col>
      <xdr:colOff>4814056</xdr:colOff>
      <xdr:row>94</xdr:row>
      <xdr:rowOff>55790</xdr:rowOff>
    </xdr:from>
    <xdr:to>
      <xdr:col>5</xdr:col>
      <xdr:colOff>552642</xdr:colOff>
      <xdr:row>101</xdr:row>
      <xdr:rowOff>136072</xdr:rowOff>
    </xdr:to>
    <xdr:sp macro="" textlink="">
      <xdr:nvSpPr>
        <xdr:cNvPr id="22" name="21 Llamada con línea 2"/>
        <xdr:cNvSpPr/>
      </xdr:nvSpPr>
      <xdr:spPr>
        <a:xfrm>
          <a:off x="6338056" y="18227373"/>
          <a:ext cx="3707836" cy="1413782"/>
        </a:xfrm>
        <a:prstGeom prst="borderCallout2">
          <a:avLst>
            <a:gd name="adj1" fmla="val 17865"/>
            <a:gd name="adj2" fmla="val -566"/>
            <a:gd name="adj3" fmla="val 18750"/>
            <a:gd name="adj4" fmla="val -12635"/>
            <a:gd name="adj5" fmla="val 181614"/>
            <a:gd name="adj6" fmla="val -12678"/>
          </a:avLst>
        </a:prstGeom>
      </xdr:spPr>
      <xdr:style>
        <a:lnRef idx="2">
          <a:schemeClr val="accent6"/>
        </a:lnRef>
        <a:fillRef idx="1">
          <a:schemeClr val="lt1"/>
        </a:fillRef>
        <a:effectRef idx="0">
          <a:schemeClr val="accent6"/>
        </a:effectRef>
        <a:fontRef idx="minor">
          <a:schemeClr val="dk1"/>
        </a:fontRef>
      </xdr:style>
      <xdr:txBody>
        <a:bodyPr vertOverflow="clip" rtlCol="0" anchor="ctr"/>
        <a:lstStyle/>
        <a:p>
          <a:pPr marL="0" indent="0" algn="ctr"/>
          <a:r>
            <a:rPr lang="en-US" sz="1600">
              <a:solidFill>
                <a:schemeClr val="tx2">
                  <a:lumMod val="60000"/>
                  <a:lumOff val="40000"/>
                </a:schemeClr>
              </a:solidFill>
              <a:latin typeface="+mn-lt"/>
              <a:ea typeface="+mn-ea"/>
              <a:cs typeface="+mn-cs"/>
            </a:rPr>
            <a:t>You</a:t>
          </a:r>
          <a:r>
            <a:rPr lang="en-US" sz="1600" baseline="0">
              <a:solidFill>
                <a:schemeClr val="tx2">
                  <a:lumMod val="60000"/>
                  <a:lumOff val="40000"/>
                </a:schemeClr>
              </a:solidFill>
              <a:latin typeface="+mn-lt"/>
              <a:ea typeface="+mn-ea"/>
              <a:cs typeface="+mn-cs"/>
            </a:rPr>
            <a:t> </a:t>
          </a:r>
          <a:r>
            <a:rPr lang="en-US" sz="1600">
              <a:solidFill>
                <a:schemeClr val="tx2">
                  <a:lumMod val="60000"/>
                  <a:lumOff val="40000"/>
                </a:schemeClr>
              </a:solidFill>
              <a:latin typeface="+mn-lt"/>
              <a:ea typeface="+mn-ea"/>
              <a:cs typeface="+mn-cs"/>
            </a:rPr>
            <a:t>must perform pairwise comparisons of each alternative with respect to its impact on the criterion. When doing these comparisons, you must utilize a nine point scale for pairwise comparisons</a:t>
          </a:r>
        </a:p>
      </xdr:txBody>
    </xdr:sp>
    <xdr:clientData/>
  </xdr:twoCellAnchor>
  <xdr:twoCellAnchor>
    <xdr:from>
      <xdr:col>2</xdr:col>
      <xdr:colOff>762193</xdr:colOff>
      <xdr:row>117</xdr:row>
      <xdr:rowOff>180974</xdr:rowOff>
    </xdr:from>
    <xdr:to>
      <xdr:col>5</xdr:col>
      <xdr:colOff>552642</xdr:colOff>
      <xdr:row>122</xdr:row>
      <xdr:rowOff>19049</xdr:rowOff>
    </xdr:to>
    <xdr:sp macro="" textlink="">
      <xdr:nvSpPr>
        <xdr:cNvPr id="23" name="22 Llamada con línea 2"/>
        <xdr:cNvSpPr/>
      </xdr:nvSpPr>
      <xdr:spPr>
        <a:xfrm>
          <a:off x="2286193" y="22734057"/>
          <a:ext cx="7759699" cy="790575"/>
        </a:xfrm>
        <a:prstGeom prst="borderCallout2">
          <a:avLst>
            <a:gd name="adj1" fmla="val -1412"/>
            <a:gd name="adj2" fmla="val 52440"/>
            <a:gd name="adj3" fmla="val -106551"/>
            <a:gd name="adj4" fmla="val 64316"/>
            <a:gd name="adj5" fmla="val -285955"/>
            <a:gd name="adj6" fmla="val 78378"/>
          </a:avLst>
        </a:prstGeom>
      </xdr:spPr>
      <xdr:style>
        <a:lnRef idx="2">
          <a:schemeClr val="accent6"/>
        </a:lnRef>
        <a:fillRef idx="1">
          <a:schemeClr val="lt1"/>
        </a:fillRef>
        <a:effectRef idx="0">
          <a:schemeClr val="accent6"/>
        </a:effectRef>
        <a:fontRef idx="minor">
          <a:schemeClr val="dk1"/>
        </a:fontRef>
      </xdr:style>
      <xdr:txBody>
        <a:bodyPr vertOverflow="clip" rtlCol="0" anchor="ctr"/>
        <a:lstStyle/>
        <a:p>
          <a:pPr marL="0" indent="0" algn="ctr"/>
          <a:r>
            <a:rPr lang="en-US" sz="1600">
              <a:solidFill>
                <a:schemeClr val="tx2">
                  <a:lumMod val="60000"/>
                  <a:lumOff val="40000"/>
                </a:schemeClr>
              </a:solidFill>
              <a:latin typeface="+mn-lt"/>
              <a:ea typeface="+mn-ea"/>
              <a:cs typeface="+mn-cs"/>
            </a:rPr>
            <a:t>If the comparisons are inconsistent, you must review the judgments contained in the Subjective Judgment tables until consistency among all comparisons is achieved</a:t>
          </a:r>
        </a:p>
      </xdr:txBody>
    </xdr:sp>
    <xdr:clientData/>
  </xdr:twoCellAnchor>
  <xdr:twoCellAnchor>
    <xdr:from>
      <xdr:col>2</xdr:col>
      <xdr:colOff>1657351</xdr:colOff>
      <xdr:row>87</xdr:row>
      <xdr:rowOff>85725</xdr:rowOff>
    </xdr:from>
    <xdr:to>
      <xdr:col>6</xdr:col>
      <xdr:colOff>0</xdr:colOff>
      <xdr:row>90</xdr:row>
      <xdr:rowOff>133350</xdr:rowOff>
    </xdr:to>
    <xdr:sp macro="" textlink="">
      <xdr:nvSpPr>
        <xdr:cNvPr id="25" name="24 Llamada con línea 1"/>
        <xdr:cNvSpPr/>
      </xdr:nvSpPr>
      <xdr:spPr>
        <a:xfrm>
          <a:off x="3181351" y="16849725"/>
          <a:ext cx="7077074" cy="619125"/>
        </a:xfrm>
        <a:prstGeom prst="borderCallout1">
          <a:avLst>
            <a:gd name="adj1" fmla="val -1119"/>
            <a:gd name="adj2" fmla="val 46082"/>
            <a:gd name="adj3" fmla="val -17635"/>
            <a:gd name="adj4" fmla="val 32798"/>
          </a:avLst>
        </a:prstGeom>
      </xdr:spPr>
      <xdr:style>
        <a:lnRef idx="2">
          <a:schemeClr val="accent6"/>
        </a:lnRef>
        <a:fillRef idx="1">
          <a:schemeClr val="lt1"/>
        </a:fillRef>
        <a:effectRef idx="0">
          <a:schemeClr val="accent6"/>
        </a:effectRef>
        <a:fontRef idx="minor">
          <a:schemeClr val="dk1"/>
        </a:fontRef>
      </xdr:style>
      <xdr:txBody>
        <a:bodyPr vertOverflow="clip" rtlCol="0" anchor="ctr"/>
        <a:lstStyle/>
        <a:p>
          <a:pPr marL="0" indent="0" algn="ctr"/>
          <a:r>
            <a:rPr lang="en-US" sz="1400">
              <a:solidFill>
                <a:schemeClr val="tx2">
                  <a:lumMod val="60000"/>
                  <a:lumOff val="40000"/>
                </a:schemeClr>
              </a:solidFill>
              <a:latin typeface="+mn-lt"/>
              <a:ea typeface="+mn-ea"/>
              <a:cs typeface="+mn-cs"/>
            </a:rPr>
            <a:t>If the consistency ratio is greater than 0.1, cell C78 shows that the comparisons are inconsistent; therefore, you</a:t>
          </a:r>
          <a:r>
            <a:rPr lang="en-US" sz="1400" baseline="0">
              <a:solidFill>
                <a:schemeClr val="tx2">
                  <a:lumMod val="60000"/>
                  <a:lumOff val="40000"/>
                </a:schemeClr>
              </a:solidFill>
              <a:latin typeface="+mn-lt"/>
              <a:ea typeface="+mn-ea"/>
              <a:cs typeface="+mn-cs"/>
            </a:rPr>
            <a:t> </a:t>
          </a:r>
          <a:r>
            <a:rPr lang="en-US" sz="1400">
              <a:solidFill>
                <a:schemeClr val="tx2">
                  <a:lumMod val="60000"/>
                  <a:lumOff val="40000"/>
                </a:schemeClr>
              </a:solidFill>
              <a:latin typeface="+mn-lt"/>
              <a:ea typeface="+mn-ea"/>
              <a:cs typeface="+mn-cs"/>
            </a:rPr>
            <a:t>need to review your judgments in the Subjective Judgment table</a:t>
          </a:r>
          <a:endParaRPr lang="es-ES" sz="1400">
            <a:solidFill>
              <a:schemeClr val="tx2">
                <a:lumMod val="60000"/>
                <a:lumOff val="40000"/>
              </a:schemeClr>
            </a:solidFill>
            <a:latin typeface="+mn-lt"/>
            <a:ea typeface="+mn-ea"/>
            <a:cs typeface="+mn-cs"/>
          </a:endParaRPr>
        </a:p>
      </xdr:txBody>
    </xdr:sp>
    <xdr:clientData/>
  </xdr:twoCellAnchor>
  <xdr:twoCellAnchor>
    <xdr:from>
      <xdr:col>0</xdr:col>
      <xdr:colOff>600075</xdr:colOff>
      <xdr:row>30</xdr:row>
      <xdr:rowOff>188090</xdr:rowOff>
    </xdr:from>
    <xdr:to>
      <xdr:col>1</xdr:col>
      <xdr:colOff>609600</xdr:colOff>
      <xdr:row>34</xdr:row>
      <xdr:rowOff>51947</xdr:rowOff>
    </xdr:to>
    <xdr:sp macro="" textlink="">
      <xdr:nvSpPr>
        <xdr:cNvPr id="26" name="25 Conector"/>
        <xdr:cNvSpPr/>
      </xdr:nvSpPr>
      <xdr:spPr>
        <a:xfrm>
          <a:off x="600075" y="6165028"/>
          <a:ext cx="771525" cy="709200"/>
        </a:xfrm>
        <a:prstGeom prst="flowChartConnector">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indent="0" algn="ctr"/>
          <a:r>
            <a:rPr lang="es-ES" sz="3600" b="1">
              <a:solidFill>
                <a:schemeClr val="lt1"/>
              </a:solidFill>
              <a:latin typeface="+mn-lt"/>
              <a:ea typeface="+mn-ea"/>
              <a:cs typeface="+mn-cs"/>
            </a:rPr>
            <a:t>2</a:t>
          </a:r>
        </a:p>
      </xdr:txBody>
    </xdr:sp>
    <xdr:clientData/>
  </xdr:twoCellAnchor>
  <xdr:twoCellAnchor>
    <xdr:from>
      <xdr:col>0</xdr:col>
      <xdr:colOff>600075</xdr:colOff>
      <xdr:row>90</xdr:row>
      <xdr:rowOff>0</xdr:rowOff>
    </xdr:from>
    <xdr:to>
      <xdr:col>1</xdr:col>
      <xdr:colOff>609600</xdr:colOff>
      <xdr:row>93</xdr:row>
      <xdr:rowOff>66674</xdr:rowOff>
    </xdr:to>
    <xdr:sp macro="" textlink="">
      <xdr:nvSpPr>
        <xdr:cNvPr id="27" name="26 Conector"/>
        <xdr:cNvSpPr/>
      </xdr:nvSpPr>
      <xdr:spPr>
        <a:xfrm>
          <a:off x="600075" y="15065375"/>
          <a:ext cx="771525" cy="717549"/>
        </a:xfrm>
        <a:prstGeom prst="flowChartConnector">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es-ES" sz="3600" b="1"/>
            <a:t>3</a:t>
          </a:r>
        </a:p>
      </xdr:txBody>
    </xdr:sp>
    <xdr:clientData/>
  </xdr:twoCellAnchor>
  <xdr:twoCellAnchor>
    <xdr:from>
      <xdr:col>0</xdr:col>
      <xdr:colOff>600075</xdr:colOff>
      <xdr:row>123</xdr:row>
      <xdr:rowOff>161925</xdr:rowOff>
    </xdr:from>
    <xdr:to>
      <xdr:col>1</xdr:col>
      <xdr:colOff>609600</xdr:colOff>
      <xdr:row>127</xdr:row>
      <xdr:rowOff>114299</xdr:rowOff>
    </xdr:to>
    <xdr:sp macro="" textlink="">
      <xdr:nvSpPr>
        <xdr:cNvPr id="29" name="28 Conector"/>
        <xdr:cNvSpPr/>
      </xdr:nvSpPr>
      <xdr:spPr>
        <a:xfrm>
          <a:off x="600075" y="23307675"/>
          <a:ext cx="771525" cy="714374"/>
        </a:xfrm>
        <a:prstGeom prst="flowChartConnector">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es-ES" sz="3600" b="1"/>
            <a:t>4</a:t>
          </a:r>
        </a:p>
      </xdr:txBody>
    </xdr:sp>
    <xdr:clientData/>
  </xdr:twoCellAnchor>
  <xdr:twoCellAnchor>
    <xdr:from>
      <xdr:col>2</xdr:col>
      <xdr:colOff>6096000</xdr:colOff>
      <xdr:row>127</xdr:row>
      <xdr:rowOff>19050</xdr:rowOff>
    </xdr:from>
    <xdr:to>
      <xdr:col>5</xdr:col>
      <xdr:colOff>552642</xdr:colOff>
      <xdr:row>133</xdr:row>
      <xdr:rowOff>42333</xdr:rowOff>
    </xdr:to>
    <xdr:sp macro="" textlink="">
      <xdr:nvSpPr>
        <xdr:cNvPr id="38" name="37 Llamada con línea 2"/>
        <xdr:cNvSpPr/>
      </xdr:nvSpPr>
      <xdr:spPr>
        <a:xfrm>
          <a:off x="7620000" y="24551217"/>
          <a:ext cx="2425892" cy="1166283"/>
        </a:xfrm>
        <a:prstGeom prst="borderCallout2">
          <a:avLst>
            <a:gd name="adj1" fmla="val 17865"/>
            <a:gd name="adj2" fmla="val -566"/>
            <a:gd name="adj3" fmla="val 18750"/>
            <a:gd name="adj4" fmla="val -16667"/>
            <a:gd name="adj5" fmla="val 157041"/>
            <a:gd name="adj6" fmla="val -89834"/>
          </a:avLst>
        </a:prstGeom>
      </xdr:spPr>
      <xdr:style>
        <a:lnRef idx="2">
          <a:schemeClr val="accent6"/>
        </a:lnRef>
        <a:fillRef idx="1">
          <a:schemeClr val="lt1"/>
        </a:fillRef>
        <a:effectRef idx="0">
          <a:schemeClr val="accent6"/>
        </a:effectRef>
        <a:fontRef idx="minor">
          <a:schemeClr val="dk1"/>
        </a:fontRef>
      </xdr:style>
      <xdr:txBody>
        <a:bodyPr vertOverflow="clip" rtlCol="0" anchor="ctr"/>
        <a:lstStyle/>
        <a:p>
          <a:pPr marL="0" indent="0" algn="ctr"/>
          <a:r>
            <a:rPr lang="en-US" sz="1600">
              <a:solidFill>
                <a:schemeClr val="tx2">
                  <a:lumMod val="60000"/>
                  <a:lumOff val="40000"/>
                </a:schemeClr>
              </a:solidFill>
              <a:latin typeface="+mn-lt"/>
              <a:ea typeface="+mn-ea"/>
              <a:cs typeface="+mn-cs"/>
            </a:rPr>
            <a:t>this worksheet shows a ranking of the different alternatives analyzed and identifies the best one</a:t>
          </a:r>
        </a:p>
      </xdr:txBody>
    </xdr:sp>
    <xdr:clientData/>
  </xdr:twoCellAnchor>
  <xdr:twoCellAnchor>
    <xdr:from>
      <xdr:col>0</xdr:col>
      <xdr:colOff>597354</xdr:colOff>
      <xdr:row>156</xdr:row>
      <xdr:rowOff>34018</xdr:rowOff>
    </xdr:from>
    <xdr:to>
      <xdr:col>5</xdr:col>
      <xdr:colOff>690562</xdr:colOff>
      <xdr:row>160</xdr:row>
      <xdr:rowOff>130969</xdr:rowOff>
    </xdr:to>
    <xdr:sp macro="" textlink="">
      <xdr:nvSpPr>
        <xdr:cNvPr id="30" name="29 CuadroTexto">
          <a:hlinkClick xmlns:r="http://schemas.openxmlformats.org/officeDocument/2006/relationships" r:id="rId7"/>
        </xdr:cNvPr>
        <xdr:cNvSpPr txBox="1"/>
      </xdr:nvSpPr>
      <xdr:spPr>
        <a:xfrm>
          <a:off x="597354" y="30073487"/>
          <a:ext cx="9594396" cy="858951"/>
        </a:xfrm>
        <a:prstGeom prst="rect">
          <a:avLst/>
        </a:prstGeom>
        <a:solidFill>
          <a:schemeClr val="accent6">
            <a:lumMod val="20000"/>
            <a:lumOff val="8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en-US" sz="1200" b="1">
              <a:solidFill>
                <a:schemeClr val="dk1"/>
              </a:solidFill>
              <a:latin typeface="+mn-lt"/>
              <a:ea typeface="+mn-ea"/>
              <a:cs typeface="+mn-cs"/>
            </a:rPr>
            <a:t>Note 1:</a:t>
          </a:r>
        </a:p>
        <a:p>
          <a:r>
            <a:rPr lang="en-US" sz="1100">
              <a:solidFill>
                <a:schemeClr val="dk1"/>
              </a:solidFill>
              <a:latin typeface="+mn-lt"/>
              <a:ea typeface="+mn-ea"/>
              <a:cs typeface="+mn-cs"/>
            </a:rPr>
            <a:t>When the file is opened for the first time, it generates the error “A formula in this worksheet contains one or more invalid references. Verify that your formulas contain a valid path, worksheet, range name, and cell reference” due to the incorporation of a dynamic chart in the STEP 2.1 CRITERIA COMPARISON worksheet. This error has been documented by Microsoft (</a:t>
          </a:r>
          <a:r>
            <a:rPr lang="en-US" sz="1100" u="sng">
              <a:solidFill>
                <a:schemeClr val="dk1"/>
              </a:solidFill>
              <a:latin typeface="+mn-lt"/>
              <a:ea typeface="+mn-ea"/>
              <a:cs typeface="+mn-cs"/>
              <a:hlinkClick xmlns:r="http://schemas.openxmlformats.org/officeDocument/2006/relationships" r:id=""/>
            </a:rPr>
            <a:t>http://support.microsoft.com/kb/931389/en-us</a:t>
          </a:r>
          <a:r>
            <a:rPr lang="en-US" sz="1100">
              <a:solidFill>
                <a:schemeClr val="dk1"/>
              </a:solidFill>
              <a:latin typeface="+mn-lt"/>
              <a:ea typeface="+mn-ea"/>
              <a:cs typeface="+mn-cs"/>
            </a:rPr>
            <a:t>) and is not relevant; it will disappear when the user inputs data.</a:t>
          </a:r>
          <a:endParaRPr lang="es-ES" sz="1100"/>
        </a:p>
      </xdr:txBody>
    </xdr:sp>
    <xdr:clientData/>
  </xdr:twoCellAnchor>
  <xdr:twoCellAnchor>
    <xdr:from>
      <xdr:col>0</xdr:col>
      <xdr:colOff>597354</xdr:colOff>
      <xdr:row>161</xdr:row>
      <xdr:rowOff>80356</xdr:rowOff>
    </xdr:from>
    <xdr:to>
      <xdr:col>5</xdr:col>
      <xdr:colOff>690562</xdr:colOff>
      <xdr:row>167</xdr:row>
      <xdr:rowOff>133356</xdr:rowOff>
    </xdr:to>
    <xdr:sp macro="" textlink="">
      <xdr:nvSpPr>
        <xdr:cNvPr id="33" name="32 CuadroTexto"/>
        <xdr:cNvSpPr txBox="1"/>
      </xdr:nvSpPr>
      <xdr:spPr>
        <a:xfrm>
          <a:off x="597354" y="31072325"/>
          <a:ext cx="9594396" cy="1196000"/>
        </a:xfrm>
        <a:prstGeom prst="rect">
          <a:avLst/>
        </a:prstGeom>
        <a:solidFill>
          <a:schemeClr val="accent6">
            <a:lumMod val="20000"/>
            <a:lumOff val="8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en-US" sz="1200" b="1">
              <a:solidFill>
                <a:schemeClr val="dk1"/>
              </a:solidFill>
              <a:latin typeface="+mn-lt"/>
              <a:ea typeface="+mn-ea"/>
              <a:cs typeface="+mn-cs"/>
            </a:rPr>
            <a:t>Note 2:</a:t>
          </a:r>
        </a:p>
        <a:p>
          <a:r>
            <a:rPr lang="es-ES" sz="1100" b="0" i="0" u="none" strike="noStrike">
              <a:solidFill>
                <a:schemeClr val="dk1"/>
              </a:solidFill>
              <a:latin typeface="+mn-lt"/>
              <a:ea typeface="+mn-ea"/>
              <a:cs typeface="+mn-cs"/>
            </a:rPr>
            <a:t>This spreadsheet use VBA macros to represent the hierarchy. Excel will not run macros by default, so you'll have to explicitly change some settings in order for any macro to run automatically on start up. For Excel 2007 launch the program and click Office Botton | Excel Options | Trust Center | Trust Center Settings | Macro Settings." You must select "Enable all macros (not recommended, potentially dangerous code can run)." Click "Ok" and macros will be enabled.</a:t>
          </a:r>
          <a:r>
            <a:rPr lang="es-ES"/>
            <a:t> </a:t>
          </a:r>
          <a:r>
            <a:rPr lang="es-ES" sz="1100" b="0" i="0" u="none" strike="noStrike">
              <a:solidFill>
                <a:schemeClr val="dk1"/>
              </a:solidFill>
              <a:latin typeface="+mn-lt"/>
              <a:ea typeface="+mn-ea"/>
              <a:cs typeface="+mn-cs"/>
            </a:rPr>
            <a:t>For Excel 2010 launch the program and click "File | Options | Trust Center | Trust Center Settings | Macro Settings." You must select "Enable all macros (not recommended, potentially dangerous code can run)." Click "Ok" and macros will be enabled.</a:t>
          </a:r>
          <a:r>
            <a:rPr lang="es-ES"/>
            <a:t> </a:t>
          </a:r>
          <a:endParaRPr lang="es-ES" sz="1100"/>
        </a:p>
      </xdr:txBody>
    </xdr:sp>
    <xdr:clientData/>
  </xdr:twoCellAnchor>
  <xdr:twoCellAnchor>
    <xdr:from>
      <xdr:col>5</xdr:col>
      <xdr:colOff>0</xdr:colOff>
      <xdr:row>13</xdr:row>
      <xdr:rowOff>85725</xdr:rowOff>
    </xdr:from>
    <xdr:to>
      <xdr:col>6</xdr:col>
      <xdr:colOff>885825</xdr:colOff>
      <xdr:row>17</xdr:row>
      <xdr:rowOff>76200</xdr:rowOff>
    </xdr:to>
    <xdr:sp macro="" textlink="">
      <xdr:nvSpPr>
        <xdr:cNvPr id="39" name="38 Flecha a la derecha con muesca"/>
        <xdr:cNvSpPr/>
      </xdr:nvSpPr>
      <xdr:spPr>
        <a:xfrm>
          <a:off x="9496425" y="2647950"/>
          <a:ext cx="1647825" cy="752475"/>
        </a:xfrm>
        <a:prstGeom prst="notchedRightArrow">
          <a:avLst/>
        </a:prstGeom>
      </xdr:spPr>
      <xdr:style>
        <a:lnRef idx="3">
          <a:schemeClr val="lt1"/>
        </a:lnRef>
        <a:fillRef idx="1">
          <a:schemeClr val="accent2"/>
        </a:fillRef>
        <a:effectRef idx="1">
          <a:schemeClr val="accent2"/>
        </a:effectRef>
        <a:fontRef idx="minor">
          <a:schemeClr val="lt1"/>
        </a:fontRef>
      </xdr:style>
      <xdr:txBody>
        <a:bodyPr vertOverflow="clip" rtlCol="0" anchor="ctr"/>
        <a:lstStyle/>
        <a:p>
          <a:pPr algn="ctr"/>
          <a:r>
            <a:rPr lang="es-ES" sz="2000" b="1"/>
            <a:t>Example</a:t>
          </a:r>
        </a:p>
      </xdr:txBody>
    </xdr:sp>
    <xdr:clientData/>
  </xdr:twoCellAnchor>
  <xdr:twoCellAnchor>
    <xdr:from>
      <xdr:col>2</xdr:col>
      <xdr:colOff>6279092</xdr:colOff>
      <xdr:row>6</xdr:row>
      <xdr:rowOff>76200</xdr:rowOff>
    </xdr:from>
    <xdr:to>
      <xdr:col>5</xdr:col>
      <xdr:colOff>553507</xdr:colOff>
      <xdr:row>11</xdr:row>
      <xdr:rowOff>187326</xdr:rowOff>
    </xdr:to>
    <xdr:sp macro="" textlink="">
      <xdr:nvSpPr>
        <xdr:cNvPr id="40" name="39 Llamada con línea 2"/>
        <xdr:cNvSpPr/>
      </xdr:nvSpPr>
      <xdr:spPr>
        <a:xfrm>
          <a:off x="7803092" y="1303867"/>
          <a:ext cx="2243665" cy="1063626"/>
        </a:xfrm>
        <a:prstGeom prst="borderCallout2">
          <a:avLst>
            <a:gd name="adj1" fmla="val 18750"/>
            <a:gd name="adj2" fmla="val -368"/>
            <a:gd name="adj3" fmla="val 116363"/>
            <a:gd name="adj4" fmla="val -40016"/>
            <a:gd name="adj5" fmla="val 122269"/>
            <a:gd name="adj6" fmla="val -200706"/>
          </a:avLst>
        </a:prstGeom>
      </xdr:spPr>
      <xdr:style>
        <a:lnRef idx="2">
          <a:schemeClr val="accent6"/>
        </a:lnRef>
        <a:fillRef idx="1">
          <a:schemeClr val="lt1"/>
        </a:fillRef>
        <a:effectRef idx="0">
          <a:schemeClr val="accent6"/>
        </a:effectRef>
        <a:fontRef idx="minor">
          <a:schemeClr val="dk1"/>
        </a:fontRef>
      </xdr:style>
      <xdr:txBody>
        <a:bodyPr vertOverflow="clip" rtlCol="0" anchor="ctr"/>
        <a:lstStyle/>
        <a:p>
          <a:pPr marL="0" indent="0" algn="ctr"/>
          <a:r>
            <a:rPr lang="en-US" sz="1600">
              <a:solidFill>
                <a:schemeClr val="tx2">
                  <a:lumMod val="60000"/>
                  <a:lumOff val="40000"/>
                </a:schemeClr>
              </a:solidFill>
              <a:latin typeface="+mn-lt"/>
              <a:ea typeface="+mn-ea"/>
              <a:cs typeface="+mn-cs"/>
            </a:rPr>
            <a:t>You must insert the information into the yellow (highlighted) cells</a:t>
          </a:r>
          <a:endParaRPr lang="es-ES" sz="1600">
            <a:solidFill>
              <a:schemeClr val="tx2">
                <a:lumMod val="60000"/>
                <a:lumOff val="40000"/>
              </a:schemeClr>
            </a:solidFill>
            <a:latin typeface="+mn-lt"/>
            <a:ea typeface="+mn-ea"/>
            <a:cs typeface="+mn-cs"/>
          </a:endParaRPr>
        </a:p>
      </xdr:txBody>
    </xdr:sp>
    <xdr:clientData/>
  </xdr:twoCellAnchor>
  <xdr:twoCellAnchor>
    <xdr:from>
      <xdr:col>2</xdr:col>
      <xdr:colOff>6279092</xdr:colOff>
      <xdr:row>16</xdr:row>
      <xdr:rowOff>142875</xdr:rowOff>
    </xdr:from>
    <xdr:to>
      <xdr:col>5</xdr:col>
      <xdr:colOff>550332</xdr:colOff>
      <xdr:row>22</xdr:row>
      <xdr:rowOff>63501</xdr:rowOff>
    </xdr:to>
    <xdr:sp macro="" textlink="">
      <xdr:nvSpPr>
        <xdr:cNvPr id="41" name="40 Llamada con línea 2"/>
        <xdr:cNvSpPr/>
      </xdr:nvSpPr>
      <xdr:spPr>
        <a:xfrm>
          <a:off x="7803092" y="3275542"/>
          <a:ext cx="2240490" cy="1063626"/>
        </a:xfrm>
        <a:prstGeom prst="borderCallout2">
          <a:avLst>
            <a:gd name="adj1" fmla="val 18750"/>
            <a:gd name="adj2" fmla="val -368"/>
            <a:gd name="adj3" fmla="val 18750"/>
            <a:gd name="adj4" fmla="val -16667"/>
            <a:gd name="adj5" fmla="val 141969"/>
            <a:gd name="adj6" fmla="val -183726"/>
          </a:avLst>
        </a:prstGeom>
      </xdr:spPr>
      <xdr:style>
        <a:lnRef idx="2">
          <a:schemeClr val="accent6"/>
        </a:lnRef>
        <a:fillRef idx="1">
          <a:schemeClr val="lt1"/>
        </a:fillRef>
        <a:effectRef idx="0">
          <a:schemeClr val="accent6"/>
        </a:effectRef>
        <a:fontRef idx="minor">
          <a:schemeClr val="dk1"/>
        </a:fontRef>
      </xdr:style>
      <xdr:txBody>
        <a:bodyPr vertOverflow="clip" rtlCol="0" anchor="ctr"/>
        <a:lstStyle/>
        <a:p>
          <a:pPr marL="0" indent="0" algn="ctr"/>
          <a:r>
            <a:rPr lang="es-ES" sz="1600" b="0" i="0" u="none" strike="noStrike">
              <a:solidFill>
                <a:schemeClr val="tx2">
                  <a:lumMod val="60000"/>
                  <a:lumOff val="40000"/>
                </a:schemeClr>
              </a:solidFill>
              <a:latin typeface="+mn-lt"/>
              <a:ea typeface="+mn-ea"/>
              <a:cs typeface="+mn-cs"/>
            </a:rPr>
            <a:t>Once you enter the data you must click this button</a:t>
          </a:r>
          <a:endParaRPr lang="es-ES" sz="1600">
            <a:solidFill>
              <a:schemeClr val="tx2">
                <a:lumMod val="60000"/>
                <a:lumOff val="40000"/>
              </a:schemeClr>
            </a:solidFill>
            <a:latin typeface="+mn-lt"/>
            <a:ea typeface="+mn-ea"/>
            <a:cs typeface="+mn-cs"/>
          </a:endParaRPr>
        </a:p>
      </xdr:txBody>
    </xdr:sp>
    <xdr:clientData/>
  </xdr:twoCellAnchor>
  <xdr:twoCellAnchor>
    <xdr:from>
      <xdr:col>2</xdr:col>
      <xdr:colOff>6279092</xdr:colOff>
      <xdr:row>23</xdr:row>
      <xdr:rowOff>85725</xdr:rowOff>
    </xdr:from>
    <xdr:to>
      <xdr:col>5</xdr:col>
      <xdr:colOff>550332</xdr:colOff>
      <xdr:row>29</xdr:row>
      <xdr:rowOff>6351</xdr:rowOff>
    </xdr:to>
    <xdr:sp macro="" textlink="">
      <xdr:nvSpPr>
        <xdr:cNvPr id="42" name="41 Llamada con línea 2"/>
        <xdr:cNvSpPr/>
      </xdr:nvSpPr>
      <xdr:spPr>
        <a:xfrm>
          <a:off x="7803092" y="4551892"/>
          <a:ext cx="2240490" cy="1063626"/>
        </a:xfrm>
        <a:prstGeom prst="borderCallout2">
          <a:avLst>
            <a:gd name="adj1" fmla="val 18750"/>
            <a:gd name="adj2" fmla="val -368"/>
            <a:gd name="adj3" fmla="val 18750"/>
            <a:gd name="adj4" fmla="val -16667"/>
            <a:gd name="adj5" fmla="val 67641"/>
            <a:gd name="adj6" fmla="val -177783"/>
          </a:avLst>
        </a:prstGeom>
      </xdr:spPr>
      <xdr:style>
        <a:lnRef idx="2">
          <a:schemeClr val="accent6"/>
        </a:lnRef>
        <a:fillRef idx="1">
          <a:schemeClr val="lt1"/>
        </a:fillRef>
        <a:effectRef idx="0">
          <a:schemeClr val="accent6"/>
        </a:effectRef>
        <a:fontRef idx="minor">
          <a:schemeClr val="dk1"/>
        </a:fontRef>
      </xdr:style>
      <xdr:txBody>
        <a:bodyPr vertOverflow="clip" rtlCol="0" anchor="ctr"/>
        <a:lstStyle/>
        <a:p>
          <a:pPr algn="ctr" rtl="0"/>
          <a:r>
            <a:rPr lang="es-ES" sz="1600" b="0" i="0" u="none" strike="noStrike">
              <a:solidFill>
                <a:schemeClr val="tx2">
                  <a:lumMod val="60000"/>
                  <a:lumOff val="40000"/>
                </a:schemeClr>
              </a:solidFill>
              <a:latin typeface="+mn-lt"/>
              <a:ea typeface="+mn-ea"/>
              <a:cs typeface="+mn-cs"/>
            </a:rPr>
            <a:t>Click this button to delete the data and hierarchy</a:t>
          </a:r>
          <a:endParaRPr lang="es-ES" sz="1600">
            <a:solidFill>
              <a:schemeClr val="tx2">
                <a:lumMod val="60000"/>
                <a:lumOff val="40000"/>
              </a:schemeClr>
            </a:solidFill>
            <a:latin typeface="+mn-lt"/>
            <a:ea typeface="+mn-ea"/>
            <a:cs typeface="+mn-cs"/>
          </a:endParaRPr>
        </a:p>
      </xdr:txBody>
    </xdr:sp>
    <xdr:clientData/>
  </xdr:twoCellAnchor>
  <xdr:twoCellAnchor editAs="oneCell">
    <xdr:from>
      <xdr:col>6</xdr:col>
      <xdr:colOff>360277</xdr:colOff>
      <xdr:row>33</xdr:row>
      <xdr:rowOff>161926</xdr:rowOff>
    </xdr:from>
    <xdr:to>
      <xdr:col>16</xdr:col>
      <xdr:colOff>73416</xdr:colOff>
      <xdr:row>57</xdr:row>
      <xdr:rowOff>146538</xdr:rowOff>
    </xdr:to>
    <xdr:pic>
      <xdr:nvPicPr>
        <xdr:cNvPr id="45" name="44 Imagen" descr="Criteria EX.png"/>
        <xdr:cNvPicPr>
          <a:picLocks noChangeAspect="1"/>
        </xdr:cNvPicPr>
      </xdr:nvPicPr>
      <xdr:blipFill>
        <a:blip xmlns:r="http://schemas.openxmlformats.org/officeDocument/2006/relationships" r:embed="rId8" cstate="print"/>
        <a:stretch>
          <a:fillRect/>
        </a:stretch>
      </xdr:blipFill>
      <xdr:spPr>
        <a:xfrm>
          <a:off x="10620063" y="6625319"/>
          <a:ext cx="8190389" cy="4597433"/>
        </a:xfrm>
        <a:prstGeom prst="rect">
          <a:avLst/>
        </a:prstGeom>
        <a:ln>
          <a:noFill/>
        </a:ln>
        <a:effectLst>
          <a:outerShdw blurRad="292100" dist="139700" dir="2700000" algn="tl" rotWithShape="0">
            <a:srgbClr val="333333">
              <a:alpha val="65000"/>
            </a:srgbClr>
          </a:outerShdw>
        </a:effectLst>
      </xdr:spPr>
    </xdr:pic>
    <xdr:clientData/>
  </xdr:twoCellAnchor>
  <xdr:twoCellAnchor>
    <xdr:from>
      <xdr:col>5</xdr:col>
      <xdr:colOff>38100</xdr:colOff>
      <xdr:row>55</xdr:row>
      <xdr:rowOff>0</xdr:rowOff>
    </xdr:from>
    <xdr:to>
      <xdr:col>6</xdr:col>
      <xdr:colOff>923925</xdr:colOff>
      <xdr:row>58</xdr:row>
      <xdr:rowOff>180975</xdr:rowOff>
    </xdr:to>
    <xdr:sp macro="" textlink="">
      <xdr:nvSpPr>
        <xdr:cNvPr id="35" name="34 Flecha a la derecha con muesca"/>
        <xdr:cNvSpPr/>
      </xdr:nvSpPr>
      <xdr:spPr>
        <a:xfrm>
          <a:off x="9531350" y="10699750"/>
          <a:ext cx="1647825" cy="752475"/>
        </a:xfrm>
        <a:prstGeom prst="notchedRightArrow">
          <a:avLst/>
        </a:prstGeom>
      </xdr:spPr>
      <xdr:style>
        <a:lnRef idx="3">
          <a:schemeClr val="lt1"/>
        </a:lnRef>
        <a:fillRef idx="1">
          <a:schemeClr val="accent2"/>
        </a:fillRef>
        <a:effectRef idx="1">
          <a:schemeClr val="accent2"/>
        </a:effectRef>
        <a:fontRef idx="minor">
          <a:schemeClr val="lt1"/>
        </a:fontRef>
      </xdr:style>
      <xdr:txBody>
        <a:bodyPr vertOverflow="clip" rtlCol="0" anchor="ctr"/>
        <a:lstStyle/>
        <a:p>
          <a:pPr algn="ctr"/>
          <a:r>
            <a:rPr lang="es-ES" sz="2000" b="1"/>
            <a:t>Example</a:t>
          </a:r>
        </a:p>
      </xdr:txBody>
    </xdr:sp>
    <xdr:clientData/>
  </xdr:twoCellAnchor>
  <xdr:twoCellAnchor editAs="oneCell">
    <xdr:from>
      <xdr:col>6</xdr:col>
      <xdr:colOff>360278</xdr:colOff>
      <xdr:row>94</xdr:row>
      <xdr:rowOff>34019</xdr:rowOff>
    </xdr:from>
    <xdr:to>
      <xdr:col>16</xdr:col>
      <xdr:colOff>66843</xdr:colOff>
      <xdr:row>123</xdr:row>
      <xdr:rowOff>59723</xdr:rowOff>
    </xdr:to>
    <xdr:pic>
      <xdr:nvPicPr>
        <xdr:cNvPr id="46" name="45 Imagen" descr="Alternatives EX.png"/>
        <xdr:cNvPicPr>
          <a:picLocks noChangeAspect="1"/>
        </xdr:cNvPicPr>
      </xdr:nvPicPr>
      <xdr:blipFill>
        <a:blip xmlns:r="http://schemas.openxmlformats.org/officeDocument/2006/relationships" r:embed="rId9" cstate="print"/>
        <a:stretch>
          <a:fillRect/>
        </a:stretch>
      </xdr:blipFill>
      <xdr:spPr>
        <a:xfrm>
          <a:off x="10653962" y="17630203"/>
          <a:ext cx="8245644" cy="5356362"/>
        </a:xfrm>
        <a:prstGeom prst="rect">
          <a:avLst/>
        </a:prstGeom>
        <a:ln>
          <a:noFill/>
        </a:ln>
        <a:effectLst>
          <a:outerShdw blurRad="292100" dist="139700" dir="2700000" algn="tl" rotWithShape="0">
            <a:srgbClr val="333333">
              <a:alpha val="65000"/>
            </a:srgbClr>
          </a:outerShdw>
        </a:effectLst>
      </xdr:spPr>
    </xdr:pic>
    <xdr:clientData/>
  </xdr:twoCellAnchor>
  <xdr:twoCellAnchor>
    <xdr:from>
      <xdr:col>5</xdr:col>
      <xdr:colOff>38100</xdr:colOff>
      <xdr:row>107</xdr:row>
      <xdr:rowOff>155132</xdr:rowOff>
    </xdr:from>
    <xdr:to>
      <xdr:col>6</xdr:col>
      <xdr:colOff>933695</xdr:colOff>
      <xdr:row>111</xdr:row>
      <xdr:rowOff>145607</xdr:rowOff>
    </xdr:to>
    <xdr:sp macro="" textlink="">
      <xdr:nvSpPr>
        <xdr:cNvPr id="36" name="35 Flecha a la derecha con muesca"/>
        <xdr:cNvSpPr/>
      </xdr:nvSpPr>
      <xdr:spPr>
        <a:xfrm>
          <a:off x="9535886" y="20824382"/>
          <a:ext cx="1657595" cy="752475"/>
        </a:xfrm>
        <a:prstGeom prst="notchedRightArrow">
          <a:avLst/>
        </a:prstGeom>
      </xdr:spPr>
      <xdr:style>
        <a:lnRef idx="3">
          <a:schemeClr val="lt1"/>
        </a:lnRef>
        <a:fillRef idx="1">
          <a:schemeClr val="accent2"/>
        </a:fillRef>
        <a:effectRef idx="1">
          <a:schemeClr val="accent2"/>
        </a:effectRef>
        <a:fontRef idx="minor">
          <a:schemeClr val="lt1"/>
        </a:fontRef>
      </xdr:style>
      <xdr:txBody>
        <a:bodyPr vertOverflow="clip" rtlCol="0" anchor="ctr"/>
        <a:lstStyle/>
        <a:p>
          <a:pPr algn="ctr"/>
          <a:r>
            <a:rPr lang="es-ES" sz="2000" b="1"/>
            <a:t>Example</a:t>
          </a:r>
        </a:p>
      </xdr:txBody>
    </xdr:sp>
    <xdr:clientData/>
  </xdr:twoCellAnchor>
  <xdr:twoCellAnchor editAs="oneCell">
    <xdr:from>
      <xdr:col>6</xdr:col>
      <xdr:colOff>360278</xdr:colOff>
      <xdr:row>126</xdr:row>
      <xdr:rowOff>152400</xdr:rowOff>
    </xdr:from>
    <xdr:to>
      <xdr:col>14</xdr:col>
      <xdr:colOff>181711</xdr:colOff>
      <xdr:row>153</xdr:row>
      <xdr:rowOff>150396</xdr:rowOff>
    </xdr:to>
    <xdr:pic>
      <xdr:nvPicPr>
        <xdr:cNvPr id="47" name="46 Imagen" descr="Results EX.png"/>
        <xdr:cNvPicPr>
          <a:picLocks noChangeAspect="1"/>
        </xdr:cNvPicPr>
      </xdr:nvPicPr>
      <xdr:blipFill>
        <a:blip xmlns:r="http://schemas.openxmlformats.org/officeDocument/2006/relationships" r:embed="rId10" cstate="print"/>
        <a:stretch>
          <a:fillRect/>
        </a:stretch>
      </xdr:blipFill>
      <xdr:spPr>
        <a:xfrm>
          <a:off x="10653962" y="23714242"/>
          <a:ext cx="6823144" cy="4961022"/>
        </a:xfrm>
        <a:prstGeom prst="rect">
          <a:avLst/>
        </a:prstGeom>
        <a:ln>
          <a:noFill/>
        </a:ln>
        <a:effectLst>
          <a:outerShdw blurRad="292100" dist="139700" dir="2700000" algn="tl" rotWithShape="0">
            <a:srgbClr val="333333">
              <a:alpha val="65000"/>
            </a:srgbClr>
          </a:outerShdw>
        </a:effectLst>
      </xdr:spPr>
    </xdr:pic>
    <xdr:clientData/>
  </xdr:twoCellAnchor>
  <xdr:twoCellAnchor>
    <xdr:from>
      <xdr:col>5</xdr:col>
      <xdr:colOff>38100</xdr:colOff>
      <xdr:row>139</xdr:row>
      <xdr:rowOff>66675</xdr:rowOff>
    </xdr:from>
    <xdr:to>
      <xdr:col>6</xdr:col>
      <xdr:colOff>933695</xdr:colOff>
      <xdr:row>143</xdr:row>
      <xdr:rowOff>57150</xdr:rowOff>
    </xdr:to>
    <xdr:sp macro="" textlink="">
      <xdr:nvSpPr>
        <xdr:cNvPr id="37" name="36 Flecha a la derecha con muesca"/>
        <xdr:cNvSpPr/>
      </xdr:nvSpPr>
      <xdr:spPr>
        <a:xfrm>
          <a:off x="9534525" y="24593550"/>
          <a:ext cx="1657595" cy="752475"/>
        </a:xfrm>
        <a:prstGeom prst="notchedRightArrow">
          <a:avLst/>
        </a:prstGeom>
      </xdr:spPr>
      <xdr:style>
        <a:lnRef idx="3">
          <a:schemeClr val="lt1"/>
        </a:lnRef>
        <a:fillRef idx="1">
          <a:schemeClr val="accent2"/>
        </a:fillRef>
        <a:effectRef idx="1">
          <a:schemeClr val="accent2"/>
        </a:effectRef>
        <a:fontRef idx="minor">
          <a:schemeClr val="lt1"/>
        </a:fontRef>
      </xdr:style>
      <xdr:txBody>
        <a:bodyPr vertOverflow="clip" rtlCol="0" anchor="ctr"/>
        <a:lstStyle/>
        <a:p>
          <a:pPr algn="ctr"/>
          <a:r>
            <a:rPr lang="es-ES" sz="2000" b="1"/>
            <a:t>Example</a:t>
          </a:r>
        </a:p>
      </xdr:txBody>
    </xdr:sp>
    <xdr:clientData/>
  </xdr:twoCellAnchor>
  <xdr:twoCellAnchor editAs="oneCell">
    <xdr:from>
      <xdr:col>6</xdr:col>
      <xdr:colOff>360277</xdr:colOff>
      <xdr:row>59</xdr:row>
      <xdr:rowOff>11</xdr:rowOff>
    </xdr:from>
    <xdr:to>
      <xdr:col>16</xdr:col>
      <xdr:colOff>91027</xdr:colOff>
      <xdr:row>86</xdr:row>
      <xdr:rowOff>107595</xdr:rowOff>
    </xdr:to>
    <xdr:pic>
      <xdr:nvPicPr>
        <xdr:cNvPr id="5123" name="Picture 3"/>
        <xdr:cNvPicPr>
          <a:picLocks noChangeAspect="1" noChangeArrowheads="1"/>
        </xdr:cNvPicPr>
      </xdr:nvPicPr>
      <xdr:blipFill>
        <a:blip xmlns:r="http://schemas.openxmlformats.org/officeDocument/2006/relationships" r:embed="rId11" cstate="print"/>
        <a:srcRect/>
        <a:stretch>
          <a:fillRect/>
        </a:stretch>
      </xdr:blipFill>
      <xdr:spPr bwMode="auto">
        <a:xfrm>
          <a:off x="10620063" y="11457225"/>
          <a:ext cx="8208000" cy="5251084"/>
        </a:xfrm>
        <a:prstGeom prst="rect">
          <a:avLst/>
        </a:prstGeom>
        <a:ln>
          <a:noFill/>
        </a:ln>
        <a:effectLst>
          <a:outerShdw blurRad="292100" dist="139700" dir="2700000" algn="tl" rotWithShape="0">
            <a:srgbClr val="333333">
              <a:alpha val="65000"/>
            </a:srgbClr>
          </a:outerShdw>
        </a:effec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2</xdr:col>
      <xdr:colOff>104775</xdr:colOff>
      <xdr:row>5</xdr:row>
      <xdr:rowOff>6348</xdr:rowOff>
    </xdr:from>
    <xdr:to>
      <xdr:col>13</xdr:col>
      <xdr:colOff>740832</xdr:colOff>
      <xdr:row>36</xdr:row>
      <xdr:rowOff>169333</xdr:rowOff>
    </xdr:to>
    <xdr:sp macro="" textlink="" fLocksText="0">
      <xdr:nvSpPr>
        <xdr:cNvPr id="23" name="22 Rectángulo"/>
        <xdr:cNvSpPr/>
      </xdr:nvSpPr>
      <xdr:spPr>
        <a:xfrm>
          <a:off x="4010025" y="1075265"/>
          <a:ext cx="7398807" cy="6068485"/>
        </a:xfrm>
        <a:prstGeom prst="rect">
          <a:avLst/>
        </a:prstGeom>
        <a:solidFill>
          <a:schemeClr val="bg1"/>
        </a:solidFill>
        <a:effectLst>
          <a:outerShdw blurRad="50800" dist="38100" dir="2700000" algn="t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es-ES" sz="1100" b="1" i="0">
            <a:latin typeface="Arial"/>
          </a:endParaRPr>
        </a:p>
      </xdr:txBody>
    </xdr:sp>
    <xdr:clientData/>
  </xdr:twoCellAnchor>
  <xdr:oneCellAnchor>
    <xdr:from>
      <xdr:col>6</xdr:col>
      <xdr:colOff>206375</xdr:colOff>
      <xdr:row>7</xdr:row>
      <xdr:rowOff>0</xdr:rowOff>
    </xdr:from>
    <xdr:ext cx="184731" cy="264560"/>
    <xdr:sp macro="" textlink="">
      <xdr:nvSpPr>
        <xdr:cNvPr id="38" name="37 CuadroTexto"/>
        <xdr:cNvSpPr txBox="1"/>
      </xdr:nvSpPr>
      <xdr:spPr>
        <a:xfrm>
          <a:off x="6500813" y="1476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ES" sz="1100"/>
        </a:p>
      </xdr:txBody>
    </xdr:sp>
    <xdr:clientData/>
  </xdr:oneCellAnchor>
  <xdr:twoCellAnchor>
    <xdr:from>
      <xdr:col>5</xdr:col>
      <xdr:colOff>476250</xdr:colOff>
      <xdr:row>6</xdr:row>
      <xdr:rowOff>0</xdr:rowOff>
    </xdr:from>
    <xdr:to>
      <xdr:col>7</xdr:col>
      <xdr:colOff>0</xdr:colOff>
      <xdr:row>36</xdr:row>
      <xdr:rowOff>9525</xdr:rowOff>
    </xdr:to>
    <xdr:sp macro="" textlink="">
      <xdr:nvSpPr>
        <xdr:cNvPr id="93" name="92 Abrir llave"/>
        <xdr:cNvSpPr/>
      </xdr:nvSpPr>
      <xdr:spPr>
        <a:xfrm>
          <a:off x="6124575" y="1285875"/>
          <a:ext cx="476250" cy="5724525"/>
        </a:xfrm>
        <a:prstGeom prst="leftBrace">
          <a:avLst/>
        </a:prstGeom>
      </xdr:spPr>
      <xdr:style>
        <a:lnRef idx="1">
          <a:schemeClr val="accent1"/>
        </a:lnRef>
        <a:fillRef idx="0">
          <a:schemeClr val="accent1"/>
        </a:fillRef>
        <a:effectRef idx="0">
          <a:schemeClr val="accent1"/>
        </a:effectRef>
        <a:fontRef idx="minor">
          <a:schemeClr val="tx1"/>
        </a:fontRef>
      </xdr:style>
      <xdr:txBody>
        <a:bodyPr vertOverflow="clip" rtlCol="0" anchor="ctr"/>
        <a:lstStyle/>
        <a:p>
          <a:pPr algn="ctr"/>
          <a:endParaRPr lang="es-ES" sz="1100"/>
        </a:p>
      </xdr:txBody>
    </xdr:sp>
    <xdr:clientData/>
  </xdr:twoCellAnchor>
  <xdr:twoCellAnchor>
    <xdr:from>
      <xdr:col>9</xdr:col>
      <xdr:colOff>533400</xdr:colOff>
      <xdr:row>6</xdr:row>
      <xdr:rowOff>0</xdr:rowOff>
    </xdr:from>
    <xdr:to>
      <xdr:col>11</xdr:col>
      <xdr:colOff>0</xdr:colOff>
      <xdr:row>36</xdr:row>
      <xdr:rowOff>47625</xdr:rowOff>
    </xdr:to>
    <xdr:sp macro="" textlink="">
      <xdr:nvSpPr>
        <xdr:cNvPr id="96" name="95 Abrir llave"/>
        <xdr:cNvSpPr/>
      </xdr:nvSpPr>
      <xdr:spPr>
        <a:xfrm>
          <a:off x="8658225" y="1285875"/>
          <a:ext cx="476250" cy="5762625"/>
        </a:xfrm>
        <a:prstGeom prst="leftBrace">
          <a:avLst/>
        </a:prstGeom>
      </xdr:spPr>
      <xdr:style>
        <a:lnRef idx="1">
          <a:schemeClr val="accent1"/>
        </a:lnRef>
        <a:fillRef idx="0">
          <a:schemeClr val="accent1"/>
        </a:fillRef>
        <a:effectRef idx="0">
          <a:schemeClr val="accent1"/>
        </a:effectRef>
        <a:fontRef idx="minor">
          <a:schemeClr val="tx1"/>
        </a:fontRef>
      </xdr:style>
      <xdr:txBody>
        <a:bodyPr vertOverflow="clip" rtlCol="0" anchor="ctr"/>
        <a:lstStyle/>
        <a:p>
          <a:pPr algn="ctr"/>
          <a:endParaRPr lang="es-ES" sz="1100"/>
        </a:p>
      </xdr:txBody>
    </xdr:sp>
    <xdr:clientData/>
  </xdr:twoCellAnchor>
  <xdr:twoCellAnchor>
    <xdr:from>
      <xdr:col>12</xdr:col>
      <xdr:colOff>341837</xdr:colOff>
      <xdr:row>1</xdr:row>
      <xdr:rowOff>45320</xdr:rowOff>
    </xdr:from>
    <xdr:to>
      <xdr:col>13</xdr:col>
      <xdr:colOff>733425</xdr:colOff>
      <xdr:row>4</xdr:row>
      <xdr:rowOff>142875</xdr:rowOff>
    </xdr:to>
    <xdr:sp macro="" textlink="">
      <xdr:nvSpPr>
        <xdr:cNvPr id="31" name="30 Flecha derecha">
          <a:hlinkClick xmlns:r="http://schemas.openxmlformats.org/officeDocument/2006/relationships" r:id="rId1"/>
        </xdr:cNvPr>
        <xdr:cNvSpPr/>
      </xdr:nvSpPr>
      <xdr:spPr>
        <a:xfrm>
          <a:off x="10247837" y="312020"/>
          <a:ext cx="1153588" cy="707155"/>
        </a:xfrm>
        <a:prstGeom prst="rightArrow">
          <a:avLst/>
        </a:prstGeom>
        <a:solidFill>
          <a:srgbClr val="4F81BD"/>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es-ES" sz="1050" b="1" i="0">
              <a:latin typeface="+mn-lt"/>
            </a:rPr>
            <a:t>NEXT STEP</a:t>
          </a:r>
        </a:p>
      </xdr:txBody>
    </xdr:sp>
    <xdr:clientData/>
  </xdr:twoCellAnchor>
  <xdr:twoCellAnchor>
    <xdr:from>
      <xdr:col>10</xdr:col>
      <xdr:colOff>116417</xdr:colOff>
      <xdr:row>1</xdr:row>
      <xdr:rowOff>92947</xdr:rowOff>
    </xdr:from>
    <xdr:to>
      <xdr:col>12</xdr:col>
      <xdr:colOff>190500</xdr:colOff>
      <xdr:row>4</xdr:row>
      <xdr:rowOff>92681</xdr:rowOff>
    </xdr:to>
    <xdr:sp macro="" textlink="">
      <xdr:nvSpPr>
        <xdr:cNvPr id="32" name="31 Documento">
          <a:hlinkClick xmlns:r="http://schemas.openxmlformats.org/officeDocument/2006/relationships" r:id="rId2"/>
        </xdr:cNvPr>
        <xdr:cNvSpPr/>
      </xdr:nvSpPr>
      <xdr:spPr>
        <a:xfrm>
          <a:off x="9108017" y="359647"/>
          <a:ext cx="988483" cy="609334"/>
        </a:xfrm>
        <a:prstGeom prst="flowChartDocument">
          <a:avLst/>
        </a:prstGeom>
      </xdr:spPr>
      <xdr:style>
        <a:lnRef idx="1">
          <a:schemeClr val="accent6"/>
        </a:lnRef>
        <a:fillRef idx="2">
          <a:schemeClr val="accent6"/>
        </a:fillRef>
        <a:effectRef idx="1">
          <a:schemeClr val="accent6"/>
        </a:effectRef>
        <a:fontRef idx="minor">
          <a:schemeClr val="dk1"/>
        </a:fontRef>
      </xdr:style>
      <xdr:txBody>
        <a:bodyPr vertOverflow="clip" rtlCol="0" anchor="ctr"/>
        <a:lstStyle/>
        <a:p>
          <a:pPr algn="ctr"/>
          <a:r>
            <a:rPr lang="es-ES" sz="1100"/>
            <a:t>QUICK START GUIDE</a:t>
          </a:r>
        </a:p>
      </xdr:txBody>
    </xdr:sp>
    <xdr:clientData/>
  </xdr:twoCellAnchor>
  <xdr:twoCellAnchor>
    <xdr:from>
      <xdr:col>2</xdr:col>
      <xdr:colOff>94109</xdr:colOff>
      <xdr:row>4</xdr:row>
      <xdr:rowOff>186442</xdr:rowOff>
    </xdr:from>
    <xdr:to>
      <xdr:col>13</xdr:col>
      <xdr:colOff>755726</xdr:colOff>
      <xdr:row>6</xdr:row>
      <xdr:rowOff>122942</xdr:rowOff>
    </xdr:to>
    <xdr:sp macro="" textlink="">
      <xdr:nvSpPr>
        <xdr:cNvPr id="69" name="68 CuadroTexto"/>
        <xdr:cNvSpPr txBox="1"/>
      </xdr:nvSpPr>
      <xdr:spPr>
        <a:xfrm>
          <a:off x="4001070" y="1064795"/>
          <a:ext cx="7420375" cy="318641"/>
        </a:xfrm>
        <a:prstGeom prst="rect">
          <a:avLst/>
        </a:prstGeom>
        <a:solidFill>
          <a:schemeClr val="accent2"/>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es-ES" sz="1400" b="1">
              <a:solidFill>
                <a:schemeClr val="bg1"/>
              </a:solidFill>
            </a:rPr>
            <a:t>	OBJECTIVE		         CRITERIA		ALTERNATIVES</a:t>
          </a:r>
        </a:p>
      </xdr:txBody>
    </xdr:sp>
    <xdr:clientData/>
  </xdr:twoCellAnchor>
  <mc:AlternateContent xmlns:mc="http://schemas.openxmlformats.org/markup-compatibility/2006">
    <mc:Choice xmlns:a14="http://schemas.microsoft.com/office/drawing/2010/main" Requires="a14">
      <xdr:twoCellAnchor editAs="oneCell">
        <xdr:from>
          <xdr:col>1</xdr:col>
          <xdr:colOff>1057275</xdr:colOff>
          <xdr:row>31</xdr:row>
          <xdr:rowOff>171450</xdr:rowOff>
        </xdr:from>
        <xdr:to>
          <xdr:col>1</xdr:col>
          <xdr:colOff>2295525</xdr:colOff>
          <xdr:row>34</xdr:row>
          <xdr:rowOff>85725</xdr:rowOff>
        </xdr:to>
        <xdr:sp macro="" textlink="">
          <xdr:nvSpPr>
            <xdr:cNvPr id="1025" name="Button 1" hidden="1">
              <a:extLst>
                <a:ext uri="{63B3BB69-23CF-44E3-9099-C40C66FF867C}">
                  <a14:compatExt spid="_x0000_s1025"/>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s-ES" sz="1100" b="0" i="0" u="none" strike="noStrike" baseline="0">
                  <a:solidFill>
                    <a:srgbClr val="000000"/>
                  </a:solidFill>
                  <a:latin typeface="Calibri"/>
                  <a:cs typeface="Calibri"/>
                </a:rPr>
                <a:t>Show Hierarchy</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xdr:col>
          <xdr:colOff>1057275</xdr:colOff>
          <xdr:row>35</xdr:row>
          <xdr:rowOff>19050</xdr:rowOff>
        </xdr:from>
        <xdr:to>
          <xdr:col>1</xdr:col>
          <xdr:colOff>2295525</xdr:colOff>
          <xdr:row>37</xdr:row>
          <xdr:rowOff>123825</xdr:rowOff>
        </xdr:to>
        <xdr:sp macro="" textlink="">
          <xdr:nvSpPr>
            <xdr:cNvPr id="1026" name="Button 2" hidden="1">
              <a:extLst>
                <a:ext uri="{63B3BB69-23CF-44E3-9099-C40C66FF867C}">
                  <a14:compatExt spid="_x0000_s1026"/>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s-ES" sz="1100" b="0" i="0" u="none" strike="noStrike" baseline="0">
                  <a:solidFill>
                    <a:srgbClr val="000000"/>
                  </a:solidFill>
                  <a:latin typeface="Calibri"/>
                  <a:cs typeface="Calibri"/>
                </a:rPr>
                <a:t>Reset Data and Hierarchy</a:t>
              </a:r>
            </a:p>
          </xdr:txBody>
        </xdr:sp>
        <xdr:clientData fPrintsWithSheet="0"/>
      </xdr:twoCellAnchor>
    </mc:Choice>
    <mc:Fallback/>
  </mc:AlternateContent>
</xdr:wsDr>
</file>

<file path=xl/drawings/drawing3.xml><?xml version="1.0" encoding="utf-8"?>
<xdr:wsDr xmlns:xdr="http://schemas.openxmlformats.org/drawingml/2006/spreadsheetDrawing" xmlns:a="http://schemas.openxmlformats.org/drawingml/2006/main">
  <xdr:twoCellAnchor>
    <xdr:from>
      <xdr:col>4</xdr:col>
      <xdr:colOff>10582</xdr:colOff>
      <xdr:row>66</xdr:row>
      <xdr:rowOff>190501</xdr:rowOff>
    </xdr:from>
    <xdr:to>
      <xdr:col>9</xdr:col>
      <xdr:colOff>1121833</xdr:colOff>
      <xdr:row>80</xdr:row>
      <xdr:rowOff>84667</xdr:rowOff>
    </xdr:to>
    <xdr:graphicFrame macro="">
      <xdr:nvGraphicFramePr>
        <xdr:cNvPr id="4" name="3 Gráfico"/>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fLocksWithSheet="0"/>
  </xdr:twoCellAnchor>
  <xdr:twoCellAnchor>
    <xdr:from>
      <xdr:col>12</xdr:col>
      <xdr:colOff>35984</xdr:colOff>
      <xdr:row>2</xdr:row>
      <xdr:rowOff>32805</xdr:rowOff>
    </xdr:from>
    <xdr:to>
      <xdr:col>13</xdr:col>
      <xdr:colOff>225509</xdr:colOff>
      <xdr:row>6</xdr:row>
      <xdr:rowOff>57555</xdr:rowOff>
    </xdr:to>
    <xdr:sp macro="" textlink="">
      <xdr:nvSpPr>
        <xdr:cNvPr id="5" name="4 Flecha derecha">
          <a:hlinkClick xmlns:r="http://schemas.openxmlformats.org/officeDocument/2006/relationships" r:id="rId2"/>
        </xdr:cNvPr>
        <xdr:cNvSpPr/>
      </xdr:nvSpPr>
      <xdr:spPr>
        <a:xfrm>
          <a:off x="11380259" y="585255"/>
          <a:ext cx="1094400" cy="834375"/>
        </a:xfrm>
        <a:prstGeom prst="righ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es-ES" sz="1100"/>
            <a:t>NEXT STEP</a:t>
          </a:r>
        </a:p>
      </xdr:txBody>
    </xdr:sp>
    <xdr:clientData/>
  </xdr:twoCellAnchor>
  <xdr:twoCellAnchor>
    <xdr:from>
      <xdr:col>10</xdr:col>
      <xdr:colOff>19050</xdr:colOff>
      <xdr:row>2</xdr:row>
      <xdr:rowOff>32805</xdr:rowOff>
    </xdr:from>
    <xdr:to>
      <xdr:col>11</xdr:col>
      <xdr:colOff>602700</xdr:colOff>
      <xdr:row>6</xdr:row>
      <xdr:rowOff>57555</xdr:rowOff>
    </xdr:to>
    <xdr:sp macro="" textlink="">
      <xdr:nvSpPr>
        <xdr:cNvPr id="6" name="5 Flecha izquierda">
          <a:hlinkClick xmlns:r="http://schemas.openxmlformats.org/officeDocument/2006/relationships" r:id="rId3"/>
        </xdr:cNvPr>
        <xdr:cNvSpPr/>
      </xdr:nvSpPr>
      <xdr:spPr>
        <a:xfrm>
          <a:off x="10086975" y="585255"/>
          <a:ext cx="1098000" cy="834375"/>
        </a:xfrm>
        <a:prstGeom prst="leftArrow">
          <a:avLst/>
        </a:prstGeom>
      </xdr:spPr>
      <xdr:style>
        <a:lnRef idx="2">
          <a:schemeClr val="accent2">
            <a:shade val="50000"/>
          </a:schemeClr>
        </a:lnRef>
        <a:fillRef idx="1">
          <a:schemeClr val="accent2"/>
        </a:fillRef>
        <a:effectRef idx="0">
          <a:schemeClr val="accent2"/>
        </a:effectRef>
        <a:fontRef idx="minor">
          <a:schemeClr val="lt1"/>
        </a:fontRef>
      </xdr:style>
      <xdr:txBody>
        <a:bodyPr vertOverflow="clip" rtlCol="0" anchor="ctr"/>
        <a:lstStyle/>
        <a:p>
          <a:pPr algn="ctr"/>
          <a:r>
            <a:rPr lang="es-ES" sz="1000"/>
            <a:t>PREVIOUS STEP</a:t>
          </a:r>
        </a:p>
      </xdr:txBody>
    </xdr:sp>
    <xdr:clientData/>
  </xdr:twoCellAnchor>
  <xdr:twoCellAnchor>
    <xdr:from>
      <xdr:col>9</xdr:col>
      <xdr:colOff>304800</xdr:colOff>
      <xdr:row>2</xdr:row>
      <xdr:rowOff>128055</xdr:rowOff>
    </xdr:from>
    <xdr:to>
      <xdr:col>9</xdr:col>
      <xdr:colOff>1276351</xdr:colOff>
      <xdr:row>5</xdr:row>
      <xdr:rowOff>184455</xdr:rowOff>
    </xdr:to>
    <xdr:sp macro="" textlink="">
      <xdr:nvSpPr>
        <xdr:cNvPr id="7" name="6 Documento">
          <a:hlinkClick xmlns:r="http://schemas.openxmlformats.org/officeDocument/2006/relationships" r:id="rId4"/>
        </xdr:cNvPr>
        <xdr:cNvSpPr/>
      </xdr:nvSpPr>
      <xdr:spPr>
        <a:xfrm>
          <a:off x="8591550" y="680505"/>
          <a:ext cx="971551" cy="666000"/>
        </a:xfrm>
        <a:prstGeom prst="flowChartDocument">
          <a:avLst/>
        </a:prstGeom>
      </xdr:spPr>
      <xdr:style>
        <a:lnRef idx="1">
          <a:schemeClr val="accent6"/>
        </a:lnRef>
        <a:fillRef idx="2">
          <a:schemeClr val="accent6"/>
        </a:fillRef>
        <a:effectRef idx="1">
          <a:schemeClr val="accent6"/>
        </a:effectRef>
        <a:fontRef idx="minor">
          <a:schemeClr val="dk1"/>
        </a:fontRef>
      </xdr:style>
      <xdr:txBody>
        <a:bodyPr vertOverflow="clip" rtlCol="0" anchor="ctr"/>
        <a:lstStyle/>
        <a:p>
          <a:pPr algn="ctr"/>
          <a:r>
            <a:rPr lang="es-ES" sz="1100"/>
            <a:t>QUICK START GUIDE</a:t>
          </a:r>
        </a:p>
      </xdr:txBody>
    </xdr:sp>
    <xdr:clientData/>
  </xdr:twoCellAnchor>
  <xdr:twoCellAnchor>
    <xdr:from>
      <xdr:col>9</xdr:col>
      <xdr:colOff>179852</xdr:colOff>
      <xdr:row>15</xdr:row>
      <xdr:rowOff>188628</xdr:rowOff>
    </xdr:from>
    <xdr:to>
      <xdr:col>12</xdr:col>
      <xdr:colOff>541421</xdr:colOff>
      <xdr:row>19</xdr:row>
      <xdr:rowOff>16120</xdr:rowOff>
    </xdr:to>
    <xdr:sp macro="" textlink="">
      <xdr:nvSpPr>
        <xdr:cNvPr id="8" name="7 CuadroTexto"/>
        <xdr:cNvSpPr txBox="1"/>
      </xdr:nvSpPr>
      <xdr:spPr>
        <a:xfrm>
          <a:off x="8481641" y="3236628"/>
          <a:ext cx="3419596" cy="589492"/>
        </a:xfrm>
        <a:prstGeom prst="rect">
          <a:avLst/>
        </a:prstGeom>
        <a:solidFill>
          <a:schemeClr val="accent2">
            <a:lumMod val="7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ctr"/>
          <a:r>
            <a:rPr lang="es-ES" sz="1100" b="1" i="0" u="none" strike="noStrike">
              <a:solidFill>
                <a:schemeClr val="bg1"/>
              </a:solidFill>
              <a:latin typeface="Arial" pitchFamily="34" charset="0"/>
              <a:ea typeface="+mn-ea"/>
              <a:cs typeface="Arial" pitchFamily="34" charset="0"/>
            </a:rPr>
            <a:t>REVIEW THE CONSISTENCY OF YOUR JUDGMENTS AT THE BOTTOM OF THIS SHEET </a:t>
          </a:r>
          <a:r>
            <a:rPr lang="es-ES" sz="1100">
              <a:solidFill>
                <a:schemeClr val="bg1"/>
              </a:solidFill>
              <a:latin typeface="Arial" pitchFamily="34" charset="0"/>
              <a:cs typeface="Arial" pitchFamily="34" charset="0"/>
            </a:rPr>
            <a:t> </a:t>
          </a:r>
        </a:p>
      </xdr:txBody>
    </xdr:sp>
    <xdr:clientData/>
  </xdr:twoCellAnchor>
  <mc:AlternateContent xmlns:mc="http://schemas.openxmlformats.org/markup-compatibility/2006">
    <mc:Choice xmlns:a14="http://schemas.microsoft.com/office/drawing/2010/main" Requires="a14">
      <xdr:twoCellAnchor>
        <xdr:from>
          <xdr:col>9</xdr:col>
          <xdr:colOff>1057275</xdr:colOff>
          <xdr:row>20</xdr:row>
          <xdr:rowOff>76200</xdr:rowOff>
        </xdr:from>
        <xdr:to>
          <xdr:col>11</xdr:col>
          <xdr:colOff>476250</xdr:colOff>
          <xdr:row>22</xdr:row>
          <xdr:rowOff>19050</xdr:rowOff>
        </xdr:to>
        <xdr:sp macro="" textlink="">
          <xdr:nvSpPr>
            <xdr:cNvPr id="3075" name="Button 3" hidden="1">
              <a:extLst>
                <a:ext uri="{63B3BB69-23CF-44E3-9099-C40C66FF867C}">
                  <a14:compatExt spid="_x0000_s3075"/>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s-ES" sz="1100" b="0" i="0" u="none" strike="noStrike" baseline="0">
                  <a:solidFill>
                    <a:srgbClr val="000000"/>
                  </a:solidFill>
                  <a:latin typeface="Calibri"/>
                  <a:cs typeface="Calibri"/>
                </a:rPr>
                <a:t>Reset Judgments</a:t>
              </a:r>
            </a:p>
          </xdr:txBody>
        </xdr:sp>
        <xdr:clientData fPrintsWithSheet="0"/>
      </xdr:twoCellAnchor>
    </mc:Choice>
    <mc:Fallback/>
  </mc:AlternateContent>
</xdr:wsDr>
</file>

<file path=xl/drawings/drawing4.xml><?xml version="1.0" encoding="utf-8"?>
<xdr:wsDr xmlns:xdr="http://schemas.openxmlformats.org/drawingml/2006/spreadsheetDrawing" xmlns:a="http://schemas.openxmlformats.org/drawingml/2006/main">
  <xdr:twoCellAnchor>
    <xdr:from>
      <xdr:col>11</xdr:col>
      <xdr:colOff>56086</xdr:colOff>
      <xdr:row>2</xdr:row>
      <xdr:rowOff>19050</xdr:rowOff>
    </xdr:from>
    <xdr:to>
      <xdr:col>12</xdr:col>
      <xdr:colOff>331252</xdr:colOff>
      <xdr:row>6</xdr:row>
      <xdr:rowOff>61367</xdr:rowOff>
    </xdr:to>
    <xdr:sp macro="" textlink="">
      <xdr:nvSpPr>
        <xdr:cNvPr id="2" name="1 Flecha derecha">
          <a:hlinkClick xmlns:r="http://schemas.openxmlformats.org/officeDocument/2006/relationships" r:id="rId1"/>
        </xdr:cNvPr>
        <xdr:cNvSpPr/>
      </xdr:nvSpPr>
      <xdr:spPr>
        <a:xfrm>
          <a:off x="10485961" y="571500"/>
          <a:ext cx="1094316" cy="851942"/>
        </a:xfrm>
        <a:prstGeom prst="righ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es-ES" sz="1100"/>
            <a:t>NEXT STEP</a:t>
          </a:r>
        </a:p>
      </xdr:txBody>
    </xdr:sp>
    <xdr:clientData/>
  </xdr:twoCellAnchor>
  <xdr:twoCellAnchor>
    <xdr:from>
      <xdr:col>9</xdr:col>
      <xdr:colOff>1666868</xdr:colOff>
      <xdr:row>2</xdr:row>
      <xdr:rowOff>19050</xdr:rowOff>
    </xdr:from>
    <xdr:to>
      <xdr:col>10</xdr:col>
      <xdr:colOff>907493</xdr:colOff>
      <xdr:row>6</xdr:row>
      <xdr:rowOff>44625</xdr:rowOff>
    </xdr:to>
    <xdr:sp macro="" textlink="">
      <xdr:nvSpPr>
        <xdr:cNvPr id="3" name="2 Flecha izquierda">
          <a:hlinkClick xmlns:r="http://schemas.openxmlformats.org/officeDocument/2006/relationships" r:id="rId2"/>
        </xdr:cNvPr>
        <xdr:cNvSpPr/>
      </xdr:nvSpPr>
      <xdr:spPr>
        <a:xfrm>
          <a:off x="9229718" y="571500"/>
          <a:ext cx="1098000" cy="835200"/>
        </a:xfrm>
        <a:prstGeom prst="leftArrow">
          <a:avLst/>
        </a:prstGeom>
      </xdr:spPr>
      <xdr:style>
        <a:lnRef idx="2">
          <a:schemeClr val="accent2">
            <a:shade val="50000"/>
          </a:schemeClr>
        </a:lnRef>
        <a:fillRef idx="1">
          <a:schemeClr val="accent2"/>
        </a:fillRef>
        <a:effectRef idx="0">
          <a:schemeClr val="accent2"/>
        </a:effectRef>
        <a:fontRef idx="minor">
          <a:schemeClr val="lt1"/>
        </a:fontRef>
      </xdr:style>
      <xdr:txBody>
        <a:bodyPr vertOverflow="clip" rtlCol="0" anchor="ctr"/>
        <a:lstStyle/>
        <a:p>
          <a:pPr algn="ctr"/>
          <a:r>
            <a:rPr lang="es-ES" sz="1000"/>
            <a:t>PREVIOUS</a:t>
          </a:r>
          <a:r>
            <a:rPr lang="es-ES" sz="1000" baseline="0"/>
            <a:t> STEP</a:t>
          </a:r>
          <a:endParaRPr lang="es-ES" sz="1000"/>
        </a:p>
      </xdr:txBody>
    </xdr:sp>
    <xdr:clientData/>
  </xdr:twoCellAnchor>
  <xdr:twoCellAnchor>
    <xdr:from>
      <xdr:col>9</xdr:col>
      <xdr:colOff>400049</xdr:colOff>
      <xdr:row>2</xdr:row>
      <xdr:rowOff>114300</xdr:rowOff>
    </xdr:from>
    <xdr:to>
      <xdr:col>9</xdr:col>
      <xdr:colOff>1371600</xdr:colOff>
      <xdr:row>5</xdr:row>
      <xdr:rowOff>171450</xdr:rowOff>
    </xdr:to>
    <xdr:sp macro="" textlink="">
      <xdr:nvSpPr>
        <xdr:cNvPr id="4" name="3 Documento">
          <a:hlinkClick xmlns:r="http://schemas.openxmlformats.org/officeDocument/2006/relationships" r:id="rId3"/>
        </xdr:cNvPr>
        <xdr:cNvSpPr/>
      </xdr:nvSpPr>
      <xdr:spPr>
        <a:xfrm>
          <a:off x="7962899" y="666750"/>
          <a:ext cx="971551" cy="666750"/>
        </a:xfrm>
        <a:prstGeom prst="flowChartDocument">
          <a:avLst/>
        </a:prstGeom>
      </xdr:spPr>
      <xdr:style>
        <a:lnRef idx="1">
          <a:schemeClr val="accent6"/>
        </a:lnRef>
        <a:fillRef idx="2">
          <a:schemeClr val="accent6"/>
        </a:fillRef>
        <a:effectRef idx="1">
          <a:schemeClr val="accent6"/>
        </a:effectRef>
        <a:fontRef idx="minor">
          <a:schemeClr val="dk1"/>
        </a:fontRef>
      </xdr:style>
      <xdr:txBody>
        <a:bodyPr vertOverflow="clip" rtlCol="0" anchor="ctr"/>
        <a:lstStyle/>
        <a:p>
          <a:pPr algn="ctr"/>
          <a:r>
            <a:rPr lang="es-ES" sz="1100"/>
            <a:t>QUICK START GUIDE</a:t>
          </a:r>
        </a:p>
      </xdr:txBody>
    </xdr:sp>
    <xdr:clientData/>
  </xdr:twoCellAnchor>
  <xdr:twoCellAnchor>
    <xdr:from>
      <xdr:col>9</xdr:col>
      <xdr:colOff>1843769</xdr:colOff>
      <xdr:row>16</xdr:row>
      <xdr:rowOff>89298</xdr:rowOff>
    </xdr:from>
    <xdr:to>
      <xdr:col>14</xdr:col>
      <xdr:colOff>688982</xdr:colOff>
      <xdr:row>19</xdr:row>
      <xdr:rowOff>113025</xdr:rowOff>
    </xdr:to>
    <xdr:sp macro="" textlink="">
      <xdr:nvSpPr>
        <xdr:cNvPr id="5" name="4 CuadroTexto"/>
        <xdr:cNvSpPr txBox="1"/>
      </xdr:nvSpPr>
      <xdr:spPr>
        <a:xfrm>
          <a:off x="9395733" y="3355012"/>
          <a:ext cx="4029535" cy="581620"/>
        </a:xfrm>
        <a:prstGeom prst="rect">
          <a:avLst/>
        </a:prstGeom>
        <a:solidFill>
          <a:schemeClr val="accent2">
            <a:lumMod val="7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ctr"/>
          <a:r>
            <a:rPr lang="es-ES" sz="1100" b="1" i="0" u="none" strike="noStrike">
              <a:solidFill>
                <a:schemeClr val="bg1"/>
              </a:solidFill>
              <a:latin typeface="Arial" pitchFamily="34" charset="0"/>
              <a:ea typeface="+mn-ea"/>
              <a:cs typeface="Arial" pitchFamily="34" charset="0"/>
            </a:rPr>
            <a:t>REVIEW THE CONSISTENCY OF YOUR JUDGMENTS ON THE RIGHT SIDE OF THIS SHEET </a:t>
          </a:r>
          <a:r>
            <a:rPr lang="es-ES" sz="1100">
              <a:solidFill>
                <a:schemeClr val="bg1"/>
              </a:solidFill>
              <a:latin typeface="Arial" pitchFamily="34" charset="0"/>
              <a:cs typeface="Arial" pitchFamily="34" charset="0"/>
            </a:rPr>
            <a:t> </a:t>
          </a:r>
        </a:p>
      </xdr:txBody>
    </xdr:sp>
    <xdr:clientData/>
  </xdr:twoCellAnchor>
  <mc:AlternateContent xmlns:mc="http://schemas.openxmlformats.org/markup-compatibility/2006">
    <mc:Choice xmlns:a14="http://schemas.microsoft.com/office/drawing/2010/main" Requires="a14">
      <xdr:twoCellAnchor>
        <xdr:from>
          <xdr:col>9</xdr:col>
          <xdr:colOff>219075</xdr:colOff>
          <xdr:row>19</xdr:row>
          <xdr:rowOff>19050</xdr:rowOff>
        </xdr:from>
        <xdr:to>
          <xdr:col>9</xdr:col>
          <xdr:colOff>1571625</xdr:colOff>
          <xdr:row>20</xdr:row>
          <xdr:rowOff>171450</xdr:rowOff>
        </xdr:to>
        <xdr:sp macro="" textlink="">
          <xdr:nvSpPr>
            <xdr:cNvPr id="4099" name="Button 3" hidden="1">
              <a:extLst>
                <a:ext uri="{63B3BB69-23CF-44E3-9099-C40C66FF867C}">
                  <a14:compatExt spid="_x0000_s4099"/>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s-ES" sz="1100" b="0" i="0" u="none" strike="noStrike" baseline="0">
                  <a:solidFill>
                    <a:srgbClr val="000000"/>
                  </a:solidFill>
                  <a:latin typeface="Calibri"/>
                  <a:cs typeface="Calibri"/>
                </a:rPr>
                <a:t>Reset Judgments</a:t>
              </a:r>
            </a:p>
          </xdr:txBody>
        </xdr:sp>
        <xdr:clientData fPrintsWithSheet="0"/>
      </xdr:twoCellAnchor>
    </mc:Choice>
    <mc:Fallback/>
  </mc:AlternateContent>
</xdr:wsDr>
</file>

<file path=xl/drawings/drawing5.xml><?xml version="1.0" encoding="utf-8"?>
<xdr:wsDr xmlns:xdr="http://schemas.openxmlformats.org/drawingml/2006/spreadsheetDrawing" xmlns:a="http://schemas.openxmlformats.org/drawingml/2006/main">
  <xdr:twoCellAnchor>
    <xdr:from>
      <xdr:col>1</xdr:col>
      <xdr:colOff>500063</xdr:colOff>
      <xdr:row>26</xdr:row>
      <xdr:rowOff>0</xdr:rowOff>
    </xdr:from>
    <xdr:to>
      <xdr:col>7</xdr:col>
      <xdr:colOff>607219</xdr:colOff>
      <xdr:row>37</xdr:row>
      <xdr:rowOff>142875</xdr:rowOff>
    </xdr:to>
    <xdr:graphicFrame macro="">
      <xdr:nvGraphicFramePr>
        <xdr:cNvPr id="4" name="3 Gráfico"/>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9</xdr:col>
      <xdr:colOff>1366832</xdr:colOff>
      <xdr:row>0</xdr:row>
      <xdr:rowOff>130968</xdr:rowOff>
    </xdr:from>
    <xdr:to>
      <xdr:col>10</xdr:col>
      <xdr:colOff>1057986</xdr:colOff>
      <xdr:row>4</xdr:row>
      <xdr:rowOff>106526</xdr:rowOff>
    </xdr:to>
    <xdr:sp macro="" textlink="">
      <xdr:nvSpPr>
        <xdr:cNvPr id="3" name="2 Flecha izquierda">
          <a:hlinkClick xmlns:r="http://schemas.openxmlformats.org/officeDocument/2006/relationships" r:id="rId2"/>
        </xdr:cNvPr>
        <xdr:cNvSpPr/>
      </xdr:nvSpPr>
      <xdr:spPr>
        <a:xfrm>
          <a:off x="13356426" y="130968"/>
          <a:ext cx="1096091" cy="880433"/>
        </a:xfrm>
        <a:prstGeom prst="leftArrow">
          <a:avLst/>
        </a:prstGeom>
      </xdr:spPr>
      <xdr:style>
        <a:lnRef idx="2">
          <a:schemeClr val="accent2">
            <a:shade val="50000"/>
          </a:schemeClr>
        </a:lnRef>
        <a:fillRef idx="1">
          <a:schemeClr val="accent2"/>
        </a:fillRef>
        <a:effectRef idx="0">
          <a:schemeClr val="accent2"/>
        </a:effectRef>
        <a:fontRef idx="minor">
          <a:schemeClr val="lt1"/>
        </a:fontRef>
      </xdr:style>
      <xdr:txBody>
        <a:bodyPr vertOverflow="clip" rtlCol="0" anchor="ctr"/>
        <a:lstStyle/>
        <a:p>
          <a:pPr algn="ctr"/>
          <a:r>
            <a:rPr lang="es-ES" sz="1000"/>
            <a:t>PREVIOUS</a:t>
          </a:r>
          <a:r>
            <a:rPr lang="es-ES" sz="1000" baseline="0"/>
            <a:t> STEP</a:t>
          </a:r>
          <a:endParaRPr lang="es-ES" sz="1000"/>
        </a:p>
      </xdr:txBody>
    </xdr:sp>
    <xdr:clientData/>
  </xdr:twoCellAnchor>
  <xdr:twoCellAnchor>
    <xdr:from>
      <xdr:col>9</xdr:col>
      <xdr:colOff>309562</xdr:colOff>
      <xdr:row>0</xdr:row>
      <xdr:rowOff>226218</xdr:rowOff>
    </xdr:from>
    <xdr:to>
      <xdr:col>9</xdr:col>
      <xdr:colOff>1281113</xdr:colOff>
      <xdr:row>4</xdr:row>
      <xdr:rowOff>35718</xdr:rowOff>
    </xdr:to>
    <xdr:sp macro="" textlink="">
      <xdr:nvSpPr>
        <xdr:cNvPr id="5" name="4 Documento">
          <a:hlinkClick xmlns:r="http://schemas.openxmlformats.org/officeDocument/2006/relationships" r:id="rId3"/>
        </xdr:cNvPr>
        <xdr:cNvSpPr/>
      </xdr:nvSpPr>
      <xdr:spPr>
        <a:xfrm>
          <a:off x="12299156" y="226218"/>
          <a:ext cx="971551" cy="714375"/>
        </a:xfrm>
        <a:prstGeom prst="flowChartDocument">
          <a:avLst/>
        </a:prstGeom>
      </xdr:spPr>
      <xdr:style>
        <a:lnRef idx="1">
          <a:schemeClr val="accent6"/>
        </a:lnRef>
        <a:fillRef idx="2">
          <a:schemeClr val="accent6"/>
        </a:fillRef>
        <a:effectRef idx="1">
          <a:schemeClr val="accent6"/>
        </a:effectRef>
        <a:fontRef idx="minor">
          <a:schemeClr val="dk1"/>
        </a:fontRef>
      </xdr:style>
      <xdr:txBody>
        <a:bodyPr vertOverflow="clip" rtlCol="0" anchor="ctr"/>
        <a:lstStyle/>
        <a:p>
          <a:pPr algn="ctr"/>
          <a:r>
            <a:rPr lang="es-ES" sz="1100"/>
            <a:t>QUICK START GUIDE</a:t>
          </a:r>
        </a:p>
      </xdr:txBody>
    </xdr:sp>
    <xdr:clientData/>
  </xdr:twoCellAnchor>
  <xdr:twoCellAnchor>
    <xdr:from>
      <xdr:col>10</xdr:col>
      <xdr:colOff>1119188</xdr:colOff>
      <xdr:row>0</xdr:row>
      <xdr:rowOff>130968</xdr:rowOff>
    </xdr:from>
    <xdr:to>
      <xdr:col>11</xdr:col>
      <xdr:colOff>1131093</xdr:colOff>
      <xdr:row>4</xdr:row>
      <xdr:rowOff>68510</xdr:rowOff>
    </xdr:to>
    <xdr:sp macro="" textlink="">
      <xdr:nvSpPr>
        <xdr:cNvPr id="6" name="5 Flecha derecha">
          <a:hlinkClick xmlns:r="http://schemas.openxmlformats.org/officeDocument/2006/relationships" r:id="rId4"/>
        </xdr:cNvPr>
        <xdr:cNvSpPr/>
      </xdr:nvSpPr>
      <xdr:spPr>
        <a:xfrm>
          <a:off x="14513719" y="130968"/>
          <a:ext cx="1262062" cy="842417"/>
        </a:xfrm>
        <a:prstGeom prst="righ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es-ES" sz="1100"/>
            <a:t>BIBLIOGRAPHY</a:t>
          </a: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0</xdr:col>
      <xdr:colOff>47625</xdr:colOff>
      <xdr:row>5</xdr:row>
      <xdr:rowOff>117483</xdr:rowOff>
    </xdr:from>
    <xdr:to>
      <xdr:col>9</xdr:col>
      <xdr:colOff>438150</xdr:colOff>
      <xdr:row>23</xdr:row>
      <xdr:rowOff>31758</xdr:rowOff>
    </xdr:to>
    <xdr:sp macro="" textlink="">
      <xdr:nvSpPr>
        <xdr:cNvPr id="2" name="1 CuadroTexto"/>
        <xdr:cNvSpPr txBox="1"/>
      </xdr:nvSpPr>
      <xdr:spPr>
        <a:xfrm>
          <a:off x="47625" y="1069983"/>
          <a:ext cx="7248525" cy="3343275"/>
        </a:xfrm>
        <a:prstGeom prst="rect">
          <a:avLst/>
        </a:prstGeom>
        <a:solidFill>
          <a:schemeClr val="accent6">
            <a:lumMod val="20000"/>
            <a:lumOff val="8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marL="0" marR="0" indent="0" defTabSz="914400" eaLnBrk="1" fontAlgn="auto" latinLnBrk="0" hangingPunct="1">
            <a:lnSpc>
              <a:spcPct val="100000"/>
            </a:lnSpc>
            <a:spcBef>
              <a:spcPts val="0"/>
            </a:spcBef>
            <a:spcAft>
              <a:spcPts val="0"/>
            </a:spcAft>
            <a:buClrTx/>
            <a:buSzTx/>
            <a:buFontTx/>
            <a:buNone/>
            <a:tabLst/>
            <a:defRPr/>
          </a:pPr>
          <a:r>
            <a:rPr lang="es-ES" sz="1100" b="1" i="1" baseline="0" smtClean="0">
              <a:solidFill>
                <a:schemeClr val="dk1"/>
              </a:solidFill>
              <a:latin typeface="+mn-lt"/>
              <a:ea typeface="+mn-ea"/>
              <a:cs typeface="+mn-cs"/>
            </a:rPr>
            <a:t>Spreadsheet  "</a:t>
          </a:r>
          <a:r>
            <a:rPr lang="en-US" sz="1100">
              <a:solidFill>
                <a:schemeClr val="dk1"/>
              </a:solidFill>
              <a:latin typeface="+mn-lt"/>
              <a:ea typeface="+mn-ea"/>
              <a:cs typeface="+mn-cs"/>
            </a:rPr>
            <a:t>Multi-criteria decision making in health care using AHP and Microsoft Excel</a:t>
          </a:r>
          <a:r>
            <a:rPr lang="es-ES" sz="1100" b="1" i="1" baseline="0" smtClean="0">
              <a:solidFill>
                <a:schemeClr val="dk1"/>
              </a:solidFill>
              <a:latin typeface="+mn-lt"/>
              <a:ea typeface="+mn-ea"/>
              <a:cs typeface="+mn-cs"/>
            </a:rPr>
            <a:t>"</a:t>
          </a:r>
        </a:p>
        <a:p>
          <a:endParaRPr lang="es-ES" sz="1100" baseline="0" smtClean="0">
            <a:solidFill>
              <a:schemeClr val="dk1"/>
            </a:solidFill>
            <a:latin typeface="+mn-lt"/>
            <a:ea typeface="+mn-ea"/>
            <a:cs typeface="+mn-cs"/>
          </a:endParaRPr>
        </a:p>
        <a:p>
          <a:pPr algn="l"/>
          <a:r>
            <a:rPr lang="es-ES" sz="1100" baseline="0" smtClean="0">
              <a:solidFill>
                <a:schemeClr val="dk1"/>
              </a:solidFill>
              <a:latin typeface="+mn-lt"/>
              <a:ea typeface="+mn-ea"/>
              <a:cs typeface="+mn-cs"/>
            </a:rPr>
            <a:t>This spreadsheet has been prepared </a:t>
          </a:r>
          <a:r>
            <a:rPr lang="es-ES"/>
            <a:t>for the purposes of promoting multicriteria</a:t>
          </a:r>
          <a:r>
            <a:rPr lang="es-ES" baseline="0"/>
            <a:t> </a:t>
          </a:r>
          <a:r>
            <a:rPr lang="es-ES"/>
            <a:t>decision making in the health care sector</a:t>
          </a:r>
          <a:r>
            <a:rPr lang="es-ES" sz="1100" baseline="0" smtClean="0">
              <a:solidFill>
                <a:schemeClr val="dk1"/>
              </a:solidFill>
              <a:latin typeface="+mn-lt"/>
              <a:ea typeface="+mn-ea"/>
              <a:cs typeface="+mn-cs"/>
            </a:rPr>
            <a:t>.</a:t>
          </a:r>
        </a:p>
        <a:p>
          <a:pPr algn="l"/>
          <a:r>
            <a:rPr lang="es-ES" sz="1100" baseline="0" smtClean="0">
              <a:solidFill>
                <a:schemeClr val="dk1"/>
              </a:solidFill>
              <a:latin typeface="+mn-lt"/>
              <a:ea typeface="+mn-ea"/>
              <a:cs typeface="+mn-cs"/>
            </a:rPr>
            <a:t>It is provided freely and we cannot take responsibility for any errors or misunderstandings</a:t>
          </a:r>
          <a:r>
            <a:rPr lang="en-US" sz="1100">
              <a:solidFill>
                <a:schemeClr val="dk1"/>
              </a:solidFill>
              <a:latin typeface="+mn-lt"/>
              <a:ea typeface="+mn-ea"/>
              <a:cs typeface="+mn-cs"/>
            </a:rPr>
            <a:t>.</a:t>
          </a:r>
        </a:p>
        <a:p>
          <a:pPr algn="l"/>
          <a:r>
            <a:rPr lang="en-US" sz="1100">
              <a:solidFill>
                <a:schemeClr val="dk1"/>
              </a:solidFill>
              <a:latin typeface="+mn-lt"/>
              <a:ea typeface="+mn-ea"/>
              <a:cs typeface="+mn-cs"/>
            </a:rPr>
            <a:t>This file is compatible with Microsoft Excel 2007 and above.</a:t>
          </a:r>
          <a:endParaRPr lang="es-ES" sz="1100" baseline="0" smtClean="0">
            <a:solidFill>
              <a:schemeClr val="dk1"/>
            </a:solidFill>
            <a:latin typeface="+mn-lt"/>
            <a:ea typeface="+mn-ea"/>
            <a:cs typeface="+mn-cs"/>
          </a:endParaRPr>
        </a:p>
        <a:p>
          <a:pPr algn="l"/>
          <a:r>
            <a:rPr lang="es-ES"/>
            <a:t>As a general rule, the text and the values must be entered into the highlighted cells. Once this information is entered, the spreadsheet performs all calculations automatically.</a:t>
          </a:r>
          <a:endParaRPr lang="es-ES" sz="1100" baseline="0" smtClean="0">
            <a:solidFill>
              <a:schemeClr val="dk1"/>
            </a:solidFill>
            <a:latin typeface="+mn-lt"/>
            <a:ea typeface="+mn-ea"/>
            <a:cs typeface="+mn-cs"/>
          </a:endParaRPr>
        </a:p>
        <a:p>
          <a:pPr algn="l"/>
          <a:r>
            <a:rPr lang="en-US" sz="1100">
              <a:solidFill>
                <a:schemeClr val="dk1"/>
              </a:solidFill>
              <a:latin typeface="+mn-lt"/>
              <a:ea typeface="+mn-ea"/>
              <a:cs typeface="+mn-cs"/>
            </a:rPr>
            <a:t>Users interested in learning the AHP methodology and formulae used can remove the protections (no password is required) for each worksheet using the Review-&gt;Unprotect Sheet command for Microsoft Excel 2007 and above. </a:t>
          </a:r>
        </a:p>
        <a:p>
          <a:pPr marL="0" marR="0" indent="0" defTabSz="914400" eaLnBrk="1" fontAlgn="auto" latinLnBrk="0" hangingPunct="1">
            <a:lnSpc>
              <a:spcPct val="100000"/>
            </a:lnSpc>
            <a:spcBef>
              <a:spcPts val="0"/>
            </a:spcBef>
            <a:spcAft>
              <a:spcPts val="0"/>
            </a:spcAft>
            <a:buClrTx/>
            <a:buSzTx/>
            <a:buFontTx/>
            <a:buNone/>
            <a:tabLst/>
            <a:defRPr/>
          </a:pPr>
          <a:r>
            <a:rPr lang="es-ES" sz="1100" b="0" i="0">
              <a:solidFill>
                <a:schemeClr val="dk1"/>
              </a:solidFill>
              <a:latin typeface="+mn-lt"/>
              <a:ea typeface="+mn-ea"/>
              <a:cs typeface="+mn-cs"/>
            </a:rPr>
            <a:t>This spreadsheet use VBA macros to represent the hierarchy. Excel will not run macros by default, so you'll have to explicitly change some settings in order for any macro to run automatically on start up. For Excel 2007 launch the program and click Office Botton | Excel Options | Trust Center | Trust Center Settings | Macro Settings." You must select "Enable all macros (not recommended, potentially dangerous code can run)." Click "Ok" and macros will be enabled.</a:t>
          </a:r>
          <a:r>
            <a:rPr lang="es-ES" sz="1100">
              <a:solidFill>
                <a:schemeClr val="dk1"/>
              </a:solidFill>
              <a:latin typeface="+mn-lt"/>
              <a:ea typeface="+mn-ea"/>
              <a:cs typeface="+mn-cs"/>
            </a:rPr>
            <a:t> </a:t>
          </a:r>
          <a:r>
            <a:rPr lang="es-ES" sz="1100" b="0" i="0">
              <a:solidFill>
                <a:schemeClr val="dk1"/>
              </a:solidFill>
              <a:latin typeface="+mn-lt"/>
              <a:ea typeface="+mn-ea"/>
              <a:cs typeface="+mn-cs"/>
            </a:rPr>
            <a:t>For Excel 2010 launch the program and click "File | Options | Trust Center | Trust Center Settings | Macro Settings." You must select "Enable all macros (not recommended, potentially dangerous code can run)." Click "Ok" and macros will be enabled.</a:t>
          </a:r>
          <a:r>
            <a:rPr lang="es-ES" sz="1100">
              <a:solidFill>
                <a:schemeClr val="dk1"/>
              </a:solidFill>
              <a:latin typeface="+mn-lt"/>
              <a:ea typeface="+mn-ea"/>
              <a:cs typeface="+mn-cs"/>
            </a:rPr>
            <a:t> </a:t>
          </a:r>
        </a:p>
        <a:p>
          <a:endParaRPr lang="es-ES" sz="1100">
            <a:solidFill>
              <a:srgbClr val="FF0000"/>
            </a:solidFill>
            <a:latin typeface="+mn-lt"/>
            <a:ea typeface="+mn-ea"/>
            <a:cs typeface="+mn-cs"/>
          </a:endParaRPr>
        </a:p>
        <a:p>
          <a:pPr algn="l"/>
          <a:endParaRPr lang="es-ES" sz="1100" baseline="0" smtClean="0">
            <a:solidFill>
              <a:schemeClr val="dk1"/>
            </a:solidFill>
            <a:latin typeface="+mn-lt"/>
            <a:ea typeface="+mn-ea"/>
            <a:cs typeface="+mn-cs"/>
          </a:endParaRPr>
        </a:p>
        <a:p>
          <a:pPr algn="l"/>
          <a:r>
            <a:rPr lang="es-ES" sz="1100" baseline="0" smtClean="0">
              <a:solidFill>
                <a:schemeClr val="dk1"/>
              </a:solidFill>
              <a:latin typeface="+mn-lt"/>
              <a:ea typeface="+mn-ea"/>
              <a:cs typeface="+mn-cs"/>
            </a:rPr>
            <a:t>The authors</a:t>
          </a:r>
        </a:p>
        <a:p>
          <a:pPr algn="l"/>
          <a:r>
            <a:rPr lang="es-ES" sz="1100" baseline="0" smtClean="0">
              <a:solidFill>
                <a:schemeClr val="dk1"/>
              </a:solidFill>
              <a:latin typeface="+mn-lt"/>
              <a:ea typeface="+mn-ea"/>
              <a:cs typeface="+mn-cs"/>
            </a:rPr>
            <a:t>(padilla@uhu.es)</a:t>
          </a:r>
          <a:endParaRPr lang="es-ES" sz="1100"/>
        </a:p>
      </xdr:txBody>
    </xdr:sp>
    <xdr:clientData/>
  </xdr:twoCellAnchor>
  <xdr:twoCellAnchor editAs="oneCell">
    <xdr:from>
      <xdr:col>0</xdr:col>
      <xdr:colOff>0</xdr:colOff>
      <xdr:row>2</xdr:row>
      <xdr:rowOff>47616</xdr:rowOff>
    </xdr:from>
    <xdr:to>
      <xdr:col>1</xdr:col>
      <xdr:colOff>76200</xdr:colOff>
      <xdr:row>3</xdr:row>
      <xdr:rowOff>152391</xdr:rowOff>
    </xdr:to>
    <xdr:pic>
      <xdr:nvPicPr>
        <xdr:cNvPr id="8195" name="Picture 3" descr="Licencia Creative Commons">
          <a:hlinkClick xmlns:r="http://schemas.openxmlformats.org/officeDocument/2006/relationships" r:id="rId1"/>
        </xdr:cNvPr>
        <xdr:cNvPicPr>
          <a:picLocks noChangeAspect="1" noChangeArrowheads="1"/>
        </xdr:cNvPicPr>
      </xdr:nvPicPr>
      <xdr:blipFill>
        <a:blip xmlns:r="http://schemas.openxmlformats.org/officeDocument/2006/relationships" r:embed="rId2" cstate="print"/>
        <a:srcRect/>
        <a:stretch>
          <a:fillRect/>
        </a:stretch>
      </xdr:blipFill>
      <xdr:spPr bwMode="auto">
        <a:xfrm>
          <a:off x="0" y="428616"/>
          <a:ext cx="838200" cy="295275"/>
        </a:xfrm>
        <a:prstGeom prst="rect">
          <a:avLst/>
        </a:prstGeom>
        <a:noFill/>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Usuario/Downloads/AHPDMacro%20V01.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QUICK START GUIDE"/>
      <sheetName val="STEP 1 HIERARCHY"/>
      <sheetName val="STEP2.1 CRITERIA COMPARISON"/>
      <sheetName val="STEP2.2 ALTERNATIVES COMPARISON"/>
      <sheetName val="STEP 3 RESULTS"/>
      <sheetName val="BIBLIOGRAPHY"/>
      <sheetName val="COPYRIGHT"/>
    </sheetNames>
    <sheetDataSet>
      <sheetData sheetId="0" refreshError="1"/>
      <sheetData sheetId="1" refreshError="1"/>
      <sheetData sheetId="2">
        <row r="69">
          <cell r="C69" t="str">
            <v/>
          </cell>
        </row>
        <row r="70">
          <cell r="C70" t="str">
            <v/>
          </cell>
        </row>
        <row r="71">
          <cell r="C71" t="str">
            <v/>
          </cell>
        </row>
        <row r="72">
          <cell r="C72" t="str">
            <v/>
          </cell>
        </row>
        <row r="73">
          <cell r="C73" t="str">
            <v/>
          </cell>
        </row>
        <row r="74">
          <cell r="C74" t="str">
            <v/>
          </cell>
        </row>
        <row r="75">
          <cell r="C75" t="str">
            <v/>
          </cell>
        </row>
      </sheetData>
      <sheetData sheetId="3" refreshError="1"/>
      <sheetData sheetId="4" refreshError="1"/>
      <sheetData sheetId="5" refreshError="1"/>
      <sheetData sheetId="6"/>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2.bin"/><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trlProp" Target="../ctrlProps/ctrlProp3.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4.xml"/><Relationship Id="rId1" Type="http://schemas.openxmlformats.org/officeDocument/2006/relationships/printerSettings" Target="../printerSettings/printerSettings4.bin"/><Relationship Id="rId4" Type="http://schemas.openxmlformats.org/officeDocument/2006/relationships/ctrlProp" Target="../ctrlProps/ctrlProp4.x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8" Type="http://schemas.openxmlformats.org/officeDocument/2006/relationships/hyperlink" Target="http://ac.els-cdn.com/0270025587904738/1-s2.0-0270025587904738-main.pdf?_tid=3b3b4b06-9d8d-11e3-a938-00000aab0f26&amp;acdnat=1393271746_677d87e532965ec7049d81a7e7557774" TargetMode="External"/><Relationship Id="rId3" Type="http://schemas.openxmlformats.org/officeDocument/2006/relationships/hyperlink" Target="http://www.ncbi.nlm.nih.gov/pubmed?term=analytic%20hierarchy%20process%5bTitle%2FAbstract%5d" TargetMode="External"/><Relationship Id="rId7" Type="http://schemas.openxmlformats.org/officeDocument/2006/relationships/hyperlink" Target="http://www.boku.ac.at/mi/ahp/ahptutorial.pdf" TargetMode="External"/><Relationship Id="rId2" Type="http://schemas.openxmlformats.org/officeDocument/2006/relationships/hyperlink" Target="http://professorforman.com/" TargetMode="External"/><Relationship Id="rId1" Type="http://schemas.openxmlformats.org/officeDocument/2006/relationships/hyperlink" Target="http://www.business.pitt.edu/katz/faculty/saaty.php" TargetMode="External"/><Relationship Id="rId6" Type="http://schemas.openxmlformats.org/officeDocument/2006/relationships/hyperlink" Target="http://professorforman.com/ahpexpo.pdf" TargetMode="External"/><Relationship Id="rId5" Type="http://schemas.openxmlformats.org/officeDocument/2006/relationships/hyperlink" Target="http://scholar.google.com/scholar?hl=en&amp;q=analytic+hierarchy+process&amp;btnG=&amp;as_sdt=1%2C5&amp;as_sdtp=" TargetMode="External"/><Relationship Id="rId4" Type="http://schemas.openxmlformats.org/officeDocument/2006/relationships/hyperlink" Target="http://www.ncbi.nlm.nih.gov/pubmed?term=%28%22Medical%20decision%20making%20%3A%20an%20international%20journal%20of%20the%20Society%20for%20Medical%20Decision%20Making%22%5bJournal%5d%29%20AND%20analytic%20hierarchy%20process%5bTitle%2FAbstract%5d" TargetMode="External"/><Relationship Id="rId9"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printerSettings" Target="../printerSettings/printerSettings7.bin"/><Relationship Id="rId2" Type="http://schemas.openxmlformats.org/officeDocument/2006/relationships/hyperlink" Target="http://creativecommons.org/licenses/by-nc-sa/4.0/" TargetMode="External"/><Relationship Id="rId1" Type="http://schemas.openxmlformats.org/officeDocument/2006/relationships/hyperlink" Target="http://creativecommons.org/licenses/by-nc-sa/4.0/" TargetMode="External"/><Relationship Id="rId4" Type="http://schemas.openxmlformats.org/officeDocument/2006/relationships/drawing" Target="../drawings/drawing6.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5">
    <pageSetUpPr fitToPage="1"/>
  </sheetPr>
  <dimension ref="B1:F126"/>
  <sheetViews>
    <sheetView showGridLines="0" tabSelected="1" zoomScale="90" zoomScaleNormal="90" workbookViewId="0">
      <selection activeCell="D33" sqref="D33:F33"/>
    </sheetView>
  </sheetViews>
  <sheetFormatPr baseColWidth="10" defaultRowHeight="15" x14ac:dyDescent="0.25"/>
  <cols>
    <col min="3" max="3" width="96.7109375" bestFit="1" customWidth="1"/>
    <col min="7" max="7" width="24.28515625" customWidth="1"/>
  </cols>
  <sheetData>
    <row r="1" spans="2:6" ht="15.75" x14ac:dyDescent="0.25">
      <c r="C1" s="139" t="s">
        <v>97</v>
      </c>
      <c r="D1" s="139"/>
    </row>
    <row r="3" spans="2:6" ht="21" x14ac:dyDescent="0.35">
      <c r="C3" s="114" t="s">
        <v>76</v>
      </c>
      <c r="D3" s="138" t="s">
        <v>71</v>
      </c>
      <c r="E3" s="138"/>
      <c r="F3" s="138"/>
    </row>
    <row r="11" spans="2:6" x14ac:dyDescent="0.25">
      <c r="B11" s="115"/>
    </row>
    <row r="33" spans="3:6" ht="21" x14ac:dyDescent="0.35">
      <c r="C33" s="114" t="s">
        <v>69</v>
      </c>
      <c r="D33" s="138" t="s">
        <v>72</v>
      </c>
      <c r="E33" s="138"/>
      <c r="F33" s="138"/>
    </row>
    <row r="34" spans="3:6" ht="15.75" x14ac:dyDescent="0.25">
      <c r="C34" s="13"/>
    </row>
    <row r="35" spans="3:6" x14ac:dyDescent="0.25">
      <c r="C35" s="112"/>
    </row>
    <row r="36" spans="3:6" ht="15.75" x14ac:dyDescent="0.25">
      <c r="C36" s="13"/>
    </row>
    <row r="37" spans="3:6" ht="15.75" x14ac:dyDescent="0.25">
      <c r="C37" s="13"/>
    </row>
    <row r="92" spans="3:6" ht="21" x14ac:dyDescent="0.35">
      <c r="C92" s="114" t="s">
        <v>70</v>
      </c>
      <c r="D92" s="138" t="s">
        <v>73</v>
      </c>
      <c r="E92" s="138"/>
      <c r="F92" s="138"/>
    </row>
    <row r="126" spans="3:6" ht="21" x14ac:dyDescent="0.35">
      <c r="C126" s="114" t="s">
        <v>74</v>
      </c>
      <c r="D126" s="138" t="s">
        <v>75</v>
      </c>
      <c r="E126" s="138"/>
      <c r="F126" s="138"/>
    </row>
  </sheetData>
  <sheetProtection password="BD08" sheet="1" objects="1" scenarios="1" selectLockedCells="1"/>
  <mergeCells count="5">
    <mergeCell ref="D3:F3"/>
    <mergeCell ref="D33:F33"/>
    <mergeCell ref="D92:F92"/>
    <mergeCell ref="D126:F126"/>
    <mergeCell ref="C1:D1"/>
  </mergeCells>
  <hyperlinks>
    <hyperlink ref="D3:F3" location="'STEP 1 HIERARCHY'!A1" display="GO TO STEP 1 WORKSHEET"/>
    <hyperlink ref="D33:F33" location="'STEP2.1 CRITERIA COMPARISON'!C6" display="GO TO STEP 2.1 WORKSHEET"/>
    <hyperlink ref="D92:F92" location="'STEP2.2 ALTERNATIVES COMPARISON'!C7" display="GO TO STEP 2.2 WORKSHEET"/>
    <hyperlink ref="D126:F126" location="'STEP 3 RESULTS'!B21" display="GO TO STEP 2.3 WORKSHEET"/>
  </hyperlinks>
  <pageMargins left="0.70866141732283472" right="0.70866141732283472" top="0.74803149606299213" bottom="0.74803149606299213" header="0.31496062992125984" footer="0.31496062992125984"/>
  <pageSetup paperSize="9" scale="60" fitToHeight="2" orientation="portrait" r:id="rId1"/>
  <headerFooter>
    <oddFooter>&amp;L&amp;A
MULTI-CRITERIA DECISION MAKING IN HEALTH CARE USING AHP AND MICROSOFT EXCEL&amp;RNuria Padilla; Francisco Aguado; Rafael Ordoñez; Virginia Cortijo</oddFooter>
  </headerFooter>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6">
    <pageSetUpPr autoPageBreaks="0"/>
  </sheetPr>
  <dimension ref="A1:N38"/>
  <sheetViews>
    <sheetView showGridLines="0" zoomScale="90" zoomScaleNormal="90" workbookViewId="0">
      <selection activeCell="B7" sqref="B7"/>
    </sheetView>
  </sheetViews>
  <sheetFormatPr baseColWidth="10" defaultColWidth="11.42578125" defaultRowHeight="15" x14ac:dyDescent="0.25"/>
  <cols>
    <col min="1" max="1" width="4.42578125" style="105" customWidth="1"/>
    <col min="2" max="2" width="54.140625" style="105" bestFit="1" customWidth="1"/>
    <col min="3" max="3" width="3.42578125" style="105" customWidth="1"/>
    <col min="4" max="5" width="11.42578125" style="105"/>
    <col min="6" max="6" width="11.42578125" style="105" customWidth="1"/>
    <col min="7" max="7" width="2.85546875" style="105" customWidth="1"/>
    <col min="8" max="8" width="11.42578125" style="105" customWidth="1"/>
    <col min="9" max="9" width="11.42578125" style="105"/>
    <col min="10" max="10" width="12.85546875" style="105" customWidth="1"/>
    <col min="11" max="11" width="2.28515625" style="105" customWidth="1"/>
    <col min="12" max="16384" width="11.42578125" style="105"/>
  </cols>
  <sheetData>
    <row r="1" spans="1:14" ht="21" x14ac:dyDescent="0.35">
      <c r="A1" s="140" t="s">
        <v>28</v>
      </c>
      <c r="B1" s="140"/>
      <c r="C1" s="140"/>
      <c r="D1" s="140"/>
      <c r="E1" s="140"/>
      <c r="F1" s="140"/>
      <c r="G1" s="140"/>
      <c r="H1" s="140"/>
      <c r="I1" s="140"/>
      <c r="J1" s="140"/>
      <c r="K1" s="140"/>
      <c r="L1" s="140"/>
      <c r="M1" s="140"/>
      <c r="N1" s="140"/>
    </row>
    <row r="2" spans="1:14" ht="18" x14ac:dyDescent="0.25">
      <c r="A2" s="141" t="s">
        <v>85</v>
      </c>
      <c r="B2" s="142"/>
      <c r="C2" s="142"/>
      <c r="D2" s="142"/>
      <c r="E2" s="143"/>
    </row>
    <row r="6" spans="1:14" x14ac:dyDescent="0.25">
      <c r="B6" s="119" t="s">
        <v>79</v>
      </c>
      <c r="N6" s="7"/>
    </row>
    <row r="7" spans="1:14" x14ac:dyDescent="0.25">
      <c r="B7" s="133"/>
      <c r="N7" s="7"/>
    </row>
    <row r="8" spans="1:14" x14ac:dyDescent="0.25">
      <c r="N8" s="7"/>
    </row>
    <row r="9" spans="1:14" x14ac:dyDescent="0.25">
      <c r="B9" s="119" t="s">
        <v>80</v>
      </c>
      <c r="N9" s="7"/>
    </row>
    <row r="10" spans="1:14" x14ac:dyDescent="0.25">
      <c r="B10" s="135" t="s">
        <v>81</v>
      </c>
      <c r="N10" s="7"/>
    </row>
    <row r="11" spans="1:14" x14ac:dyDescent="0.25">
      <c r="A11" s="105">
        <v>1</v>
      </c>
      <c r="B11" s="133"/>
      <c r="N11" s="7"/>
    </row>
    <row r="12" spans="1:14" x14ac:dyDescent="0.25">
      <c r="A12" s="105">
        <v>2</v>
      </c>
      <c r="B12" s="133"/>
      <c r="N12" s="7"/>
    </row>
    <row r="13" spans="1:14" x14ac:dyDescent="0.25">
      <c r="A13" s="105">
        <v>3</v>
      </c>
      <c r="B13" s="133"/>
      <c r="N13" s="7"/>
    </row>
    <row r="14" spans="1:14" x14ac:dyDescent="0.25">
      <c r="A14" s="105">
        <v>4</v>
      </c>
      <c r="B14" s="133"/>
      <c r="N14" s="7"/>
    </row>
    <row r="15" spans="1:14" x14ac:dyDescent="0.25">
      <c r="A15" s="105">
        <v>5</v>
      </c>
      <c r="B15" s="133"/>
      <c r="N15" s="7"/>
    </row>
    <row r="16" spans="1:14" x14ac:dyDescent="0.25">
      <c r="A16" s="105">
        <v>6</v>
      </c>
      <c r="B16" s="133"/>
      <c r="N16" s="7"/>
    </row>
    <row r="17" spans="1:14" x14ac:dyDescent="0.25">
      <c r="A17" s="105">
        <v>7</v>
      </c>
      <c r="B17" s="133"/>
      <c r="N17" s="7"/>
    </row>
    <row r="18" spans="1:14" x14ac:dyDescent="0.25">
      <c r="N18" s="7"/>
    </row>
    <row r="19" spans="1:14" x14ac:dyDescent="0.25">
      <c r="B19" s="119" t="s">
        <v>36</v>
      </c>
      <c r="N19" s="7"/>
    </row>
    <row r="20" spans="1:14" x14ac:dyDescent="0.25">
      <c r="B20" s="135" t="s">
        <v>82</v>
      </c>
      <c r="N20" s="7"/>
    </row>
    <row r="21" spans="1:14" x14ac:dyDescent="0.25">
      <c r="A21" s="105">
        <v>1</v>
      </c>
      <c r="B21" s="133"/>
      <c r="N21" s="7"/>
    </row>
    <row r="22" spans="1:14" x14ac:dyDescent="0.25">
      <c r="A22" s="105">
        <v>2</v>
      </c>
      <c r="B22" s="133"/>
      <c r="N22" s="7"/>
    </row>
    <row r="23" spans="1:14" x14ac:dyDescent="0.25">
      <c r="A23" s="105">
        <v>3</v>
      </c>
      <c r="B23" s="133"/>
      <c r="N23" s="7"/>
    </row>
    <row r="24" spans="1:14" x14ac:dyDescent="0.25">
      <c r="A24" s="105">
        <v>4</v>
      </c>
      <c r="B24" s="133"/>
      <c r="N24" s="7"/>
    </row>
    <row r="25" spans="1:14" x14ac:dyDescent="0.25">
      <c r="A25" s="105">
        <v>5</v>
      </c>
      <c r="B25" s="133"/>
      <c r="N25" s="7"/>
    </row>
    <row r="26" spans="1:14" x14ac:dyDescent="0.25">
      <c r="N26" s="7"/>
    </row>
    <row r="27" spans="1:14" x14ac:dyDescent="0.25">
      <c r="B27" s="119" t="s">
        <v>83</v>
      </c>
      <c r="N27" s="7"/>
    </row>
    <row r="28" spans="1:14" x14ac:dyDescent="0.25">
      <c r="B28" s="133"/>
      <c r="N28" s="7"/>
    </row>
    <row r="29" spans="1:14" x14ac:dyDescent="0.25">
      <c r="N29" s="7"/>
    </row>
    <row r="30" spans="1:14" x14ac:dyDescent="0.25">
      <c r="B30" s="119" t="s">
        <v>84</v>
      </c>
      <c r="N30" s="7"/>
    </row>
    <row r="31" spans="1:14" x14ac:dyDescent="0.25">
      <c r="B31" s="133"/>
      <c r="N31" s="7"/>
    </row>
    <row r="32" spans="1:14" x14ac:dyDescent="0.25">
      <c r="N32" s="7"/>
    </row>
    <row r="33" spans="14:14" x14ac:dyDescent="0.25">
      <c r="N33" s="7"/>
    </row>
    <row r="34" spans="14:14" x14ac:dyDescent="0.25">
      <c r="N34" s="7"/>
    </row>
    <row r="35" spans="14:14" x14ac:dyDescent="0.25">
      <c r="N35" s="7"/>
    </row>
    <row r="36" spans="14:14" x14ac:dyDescent="0.25">
      <c r="N36" s="7"/>
    </row>
    <row r="37" spans="14:14" x14ac:dyDescent="0.25">
      <c r="N37" s="7"/>
    </row>
    <row r="38" spans="14:14" x14ac:dyDescent="0.25">
      <c r="N38" s="7"/>
    </row>
  </sheetData>
  <sheetProtection sheet="1" objects="1" scenarios="1" selectLockedCells="1"/>
  <mergeCells count="2">
    <mergeCell ref="A1:N1"/>
    <mergeCell ref="A2:E2"/>
  </mergeCells>
  <printOptions horizontalCentered="1"/>
  <pageMargins left="0.70866141732283472" right="0.70866141732283472" top="0.74803149606299213" bottom="0.74803149606299213" header="0.31496062992125984" footer="0.31496062992125984"/>
  <pageSetup paperSize="9" scale="72" orientation="landscape" r:id="rId1"/>
  <headerFooter>
    <oddFooter>&amp;L&amp;A
MULTI-CRITERIA DECISION MAKING IN HEALTH CARE USING AHP AND MICROSOFT EXCEL&amp;RNuria Padilla; Francisco Aguado; Rafael Ordoñez; Virginia Cortijo</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1025" r:id="rId4" name="Button 1">
              <controlPr defaultSize="0" print="0" autoFill="0" autoPict="0" macro="[0]!Botón1_Haga_clic_en">
                <anchor moveWithCells="1">
                  <from>
                    <xdr:col>1</xdr:col>
                    <xdr:colOff>1057275</xdr:colOff>
                    <xdr:row>31</xdr:row>
                    <xdr:rowOff>171450</xdr:rowOff>
                  </from>
                  <to>
                    <xdr:col>1</xdr:col>
                    <xdr:colOff>2295525</xdr:colOff>
                    <xdr:row>34</xdr:row>
                    <xdr:rowOff>85725</xdr:rowOff>
                  </to>
                </anchor>
              </controlPr>
            </control>
          </mc:Choice>
        </mc:AlternateContent>
        <mc:AlternateContent xmlns:mc="http://schemas.openxmlformats.org/markup-compatibility/2006">
          <mc:Choice Requires="x14">
            <control shapeId="1026" r:id="rId5" name="Button 2">
              <controlPr defaultSize="0" print="0" autoFill="0" autoPict="0" macro="[0]!ResetData">
                <anchor moveWithCells="1" sizeWithCells="1">
                  <from>
                    <xdr:col>1</xdr:col>
                    <xdr:colOff>1057275</xdr:colOff>
                    <xdr:row>35</xdr:row>
                    <xdr:rowOff>19050</xdr:rowOff>
                  </from>
                  <to>
                    <xdr:col>1</xdr:col>
                    <xdr:colOff>2295525</xdr:colOff>
                    <xdr:row>37</xdr:row>
                    <xdr:rowOff>123825</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
    <pageSetUpPr fitToPage="1"/>
  </sheetPr>
  <dimension ref="A1:X85"/>
  <sheetViews>
    <sheetView showGridLines="0" zoomScale="90" zoomScaleNormal="90" workbookViewId="0">
      <pane ySplit="7" topLeftCell="A8" activePane="bottomLeft" state="frozenSplit"/>
      <selection pane="bottomLeft" activeCell="H20" sqref="H20"/>
    </sheetView>
  </sheetViews>
  <sheetFormatPr baseColWidth="10" defaultColWidth="11.42578125" defaultRowHeight="14.25" x14ac:dyDescent="0.2"/>
  <cols>
    <col min="1" max="1" width="11.42578125" style="11"/>
    <col min="2" max="2" width="21.28515625" style="11" customWidth="1"/>
    <col min="3" max="3" width="15" style="11" customWidth="1"/>
    <col min="4" max="4" width="24.42578125" style="11" customWidth="1"/>
    <col min="5" max="5" width="9.85546875" style="11" customWidth="1"/>
    <col min="6" max="6" width="8.85546875" style="11" customWidth="1"/>
    <col min="7" max="7" width="9.140625" style="11" customWidth="1"/>
    <col min="8" max="8" width="12.85546875" style="11" customWidth="1"/>
    <col min="9" max="9" width="11.42578125" style="11"/>
    <col min="10" max="10" width="26.7109375" style="11" customWidth="1"/>
    <col min="11" max="11" width="7.7109375" style="11" customWidth="1"/>
    <col min="12" max="12" width="11.42578125" style="11"/>
    <col min="13" max="13" width="13.5703125" style="11" bestFit="1" customWidth="1"/>
    <col min="14" max="14" width="25.5703125" style="11" customWidth="1"/>
    <col min="15" max="15" width="12" style="11" bestFit="1" customWidth="1"/>
    <col min="16" max="17" width="11.42578125" style="11"/>
    <col min="18" max="18" width="10.5703125" style="11" bestFit="1" customWidth="1"/>
    <col min="19" max="16384" width="11.42578125" style="11"/>
  </cols>
  <sheetData>
    <row r="1" spans="1:24" ht="23.25" x14ac:dyDescent="0.35">
      <c r="A1" s="166" t="s">
        <v>42</v>
      </c>
      <c r="B1" s="166"/>
      <c r="C1" s="166"/>
      <c r="D1" s="166"/>
      <c r="E1" s="166"/>
      <c r="F1" s="166"/>
      <c r="G1" s="166"/>
      <c r="H1" s="166"/>
      <c r="I1" s="166"/>
      <c r="J1" s="166"/>
      <c r="K1" s="166"/>
      <c r="L1" s="166"/>
      <c r="M1" s="166"/>
      <c r="N1" s="166"/>
      <c r="P1" s="104" t="s">
        <v>0</v>
      </c>
      <c r="Q1" s="103">
        <v>1</v>
      </c>
    </row>
    <row r="2" spans="1:24" ht="20.25" x14ac:dyDescent="0.3">
      <c r="A2" s="167" t="s">
        <v>29</v>
      </c>
      <c r="B2" s="167"/>
      <c r="C2" s="167"/>
      <c r="D2" s="167"/>
      <c r="E2" s="167"/>
      <c r="F2" s="167"/>
      <c r="G2" s="167"/>
      <c r="H2" s="167"/>
      <c r="I2" s="167"/>
      <c r="J2" s="167"/>
      <c r="K2" s="167"/>
      <c r="L2" s="167"/>
      <c r="M2" s="167"/>
      <c r="N2" s="167"/>
      <c r="P2" s="104" t="s">
        <v>1</v>
      </c>
      <c r="Q2" s="103">
        <v>2</v>
      </c>
      <c r="X2" s="103"/>
    </row>
    <row r="3" spans="1:24" ht="18" x14ac:dyDescent="0.25">
      <c r="A3" s="181" t="s">
        <v>41</v>
      </c>
      <c r="B3" s="182"/>
      <c r="C3" s="182"/>
      <c r="D3" s="183"/>
      <c r="E3"/>
      <c r="F3"/>
      <c r="G3"/>
      <c r="H3"/>
      <c r="I3" s="105"/>
      <c r="J3"/>
      <c r="P3" s="103"/>
      <c r="Q3" s="103">
        <v>3</v>
      </c>
      <c r="X3" s="103"/>
    </row>
    <row r="4" spans="1:24" x14ac:dyDescent="0.2">
      <c r="P4" s="103"/>
      <c r="Q4" s="103">
        <v>4</v>
      </c>
      <c r="X4" s="103"/>
    </row>
    <row r="5" spans="1:24" ht="15.75" x14ac:dyDescent="0.25">
      <c r="B5" s="102" t="s">
        <v>2</v>
      </c>
      <c r="C5" s="191" t="str">
        <f>IF('STEP 1 HIERARCHY'!B7=0,"",'STEP 1 HIERARCHY'!B7)</f>
        <v/>
      </c>
      <c r="D5" s="192"/>
      <c r="E5" s="192"/>
      <c r="F5" s="192"/>
      <c r="G5" s="193"/>
      <c r="H5"/>
      <c r="I5"/>
      <c r="P5" s="103"/>
      <c r="Q5" s="103">
        <v>5</v>
      </c>
      <c r="X5" s="103"/>
    </row>
    <row r="6" spans="1:24" ht="15" x14ac:dyDescent="0.2">
      <c r="B6" s="102" t="s">
        <v>3</v>
      </c>
      <c r="C6" s="137">
        <v>3</v>
      </c>
      <c r="D6" s="13" t="s">
        <v>86</v>
      </c>
      <c r="P6" s="103"/>
      <c r="Q6" s="103">
        <v>6</v>
      </c>
      <c r="X6" s="103"/>
    </row>
    <row r="7" spans="1:24" x14ac:dyDescent="0.2">
      <c r="F7" s="12"/>
      <c r="G7" s="12"/>
      <c r="P7" s="103"/>
      <c r="Q7" s="103">
        <v>7</v>
      </c>
    </row>
    <row r="8" spans="1:24" x14ac:dyDescent="0.2">
      <c r="B8" s="184" t="s">
        <v>45</v>
      </c>
      <c r="C8" s="184"/>
      <c r="D8" s="184"/>
      <c r="E8" s="184"/>
      <c r="F8" s="184"/>
      <c r="G8" s="184"/>
      <c r="H8" s="184"/>
      <c r="I8" s="184"/>
      <c r="J8" s="184"/>
      <c r="P8" s="103"/>
      <c r="Q8" s="103">
        <v>8</v>
      </c>
    </row>
    <row r="9" spans="1:24" ht="15" customHeight="1" x14ac:dyDescent="0.2">
      <c r="B9" s="151" t="s">
        <v>51</v>
      </c>
      <c r="C9" s="185"/>
      <c r="D9" s="14" t="s">
        <v>6</v>
      </c>
      <c r="E9" s="151" t="s">
        <v>7</v>
      </c>
      <c r="F9" s="151"/>
      <c r="G9" s="151"/>
      <c r="H9" s="151"/>
      <c r="I9" s="151"/>
      <c r="J9" s="151"/>
      <c r="P9" s="103"/>
      <c r="Q9" s="103">
        <v>9</v>
      </c>
    </row>
    <row r="10" spans="1:24" ht="15" customHeight="1" x14ac:dyDescent="0.2">
      <c r="B10" s="147">
        <v>1</v>
      </c>
      <c r="C10" s="148"/>
      <c r="D10" s="5" t="s">
        <v>8</v>
      </c>
      <c r="E10" s="189" t="s">
        <v>9</v>
      </c>
      <c r="F10" s="189"/>
      <c r="G10" s="189"/>
      <c r="H10" s="189"/>
      <c r="I10" s="189"/>
      <c r="J10" s="189"/>
    </row>
    <row r="11" spans="1:24" ht="15" customHeight="1" x14ac:dyDescent="0.2">
      <c r="B11" s="147">
        <v>3</v>
      </c>
      <c r="C11" s="148"/>
      <c r="D11" s="5" t="s">
        <v>11</v>
      </c>
      <c r="E11" s="189" t="s">
        <v>12</v>
      </c>
      <c r="F11" s="189"/>
      <c r="G11" s="189"/>
      <c r="H11" s="189"/>
      <c r="I11" s="189"/>
      <c r="J11" s="189"/>
    </row>
    <row r="12" spans="1:24" ht="15" customHeight="1" x14ac:dyDescent="0.2">
      <c r="B12" s="147">
        <v>5</v>
      </c>
      <c r="C12" s="148"/>
      <c r="D12" s="5" t="s">
        <v>13</v>
      </c>
      <c r="E12" s="189" t="s">
        <v>14</v>
      </c>
      <c r="F12" s="189"/>
      <c r="G12" s="189"/>
      <c r="H12" s="189"/>
      <c r="I12" s="189"/>
      <c r="J12" s="189"/>
    </row>
    <row r="13" spans="1:24" ht="15" customHeight="1" x14ac:dyDescent="0.2">
      <c r="B13" s="149">
        <v>7</v>
      </c>
      <c r="C13" s="148"/>
      <c r="D13" s="5" t="s">
        <v>15</v>
      </c>
      <c r="E13" s="189" t="s">
        <v>52</v>
      </c>
      <c r="F13" s="189"/>
      <c r="G13" s="189"/>
      <c r="H13" s="189"/>
      <c r="I13" s="189"/>
      <c r="J13" s="189"/>
    </row>
    <row r="14" spans="1:24" ht="15" customHeight="1" x14ac:dyDescent="0.2">
      <c r="B14" s="149">
        <v>9</v>
      </c>
      <c r="C14" s="148"/>
      <c r="D14" s="5" t="s">
        <v>16</v>
      </c>
      <c r="E14" s="189" t="s">
        <v>53</v>
      </c>
      <c r="F14" s="190"/>
      <c r="G14" s="190"/>
      <c r="H14" s="190"/>
      <c r="I14" s="190"/>
      <c r="J14" s="190"/>
    </row>
    <row r="15" spans="1:24" ht="15" customHeight="1" x14ac:dyDescent="0.2">
      <c r="B15" s="195" t="s">
        <v>17</v>
      </c>
      <c r="C15" s="196"/>
      <c r="D15" s="196"/>
      <c r="E15" s="196"/>
      <c r="F15" s="196"/>
      <c r="G15" s="196"/>
      <c r="H15" s="196"/>
      <c r="I15" s="196"/>
      <c r="J15" s="197"/>
    </row>
    <row r="16" spans="1:24" ht="15" customHeight="1" x14ac:dyDescent="0.2"/>
    <row r="17" spans="2:14" ht="14.25" customHeight="1" x14ac:dyDescent="0.2">
      <c r="C17" s="150" t="s">
        <v>49</v>
      </c>
      <c r="D17" s="150"/>
      <c r="E17" s="150"/>
      <c r="F17" s="150"/>
      <c r="G17" s="150"/>
      <c r="H17" s="150"/>
      <c r="I17" s="150"/>
    </row>
    <row r="18" spans="2:14" ht="15" customHeight="1" x14ac:dyDescent="0.25">
      <c r="B18" s="15"/>
      <c r="C18" s="176" t="s">
        <v>4</v>
      </c>
      <c r="D18" s="176"/>
      <c r="E18" s="176"/>
      <c r="F18" s="177"/>
      <c r="G18" s="177"/>
      <c r="H18" s="171" t="s">
        <v>5</v>
      </c>
      <c r="I18" s="171" t="s">
        <v>55</v>
      </c>
      <c r="J18" s="136" t="s">
        <v>98</v>
      </c>
    </row>
    <row r="19" spans="2:14" ht="15.75" customHeight="1" thickBot="1" x14ac:dyDescent="0.3">
      <c r="C19" s="4" t="s">
        <v>0</v>
      </c>
      <c r="D19" s="4"/>
      <c r="E19" s="186" t="s">
        <v>1</v>
      </c>
      <c r="F19" s="187"/>
      <c r="G19" s="188"/>
      <c r="H19" s="172"/>
      <c r="I19" s="194"/>
      <c r="K19"/>
      <c r="L19"/>
      <c r="M19"/>
      <c r="N19"/>
    </row>
    <row r="20" spans="2:14" ht="15" customHeight="1" x14ac:dyDescent="0.25">
      <c r="C20" s="168" t="str">
        <f>IF('STEP 1 HIERARCHY'!B11="","",'STEP 1 HIERARCHY'!B11)</f>
        <v/>
      </c>
      <c r="D20" s="173" t="s">
        <v>10</v>
      </c>
      <c r="E20" s="178" t="str">
        <f>+IF('STEP 1 HIERARCHY'!B12=0,"",'STEP 1 HIERARCHY'!B12)</f>
        <v/>
      </c>
      <c r="F20" s="179"/>
      <c r="G20" s="180"/>
      <c r="H20" s="126"/>
      <c r="I20" s="127"/>
      <c r="K20"/>
      <c r="L20"/>
      <c r="M20"/>
      <c r="N20"/>
    </row>
    <row r="21" spans="2:14" ht="15" x14ac:dyDescent="0.25">
      <c r="C21" s="169"/>
      <c r="D21" s="174"/>
      <c r="E21" s="160" t="str">
        <f>+IF('STEP 1 HIERARCHY'!B13=0,"",'STEP 1 HIERARCHY'!B13)</f>
        <v/>
      </c>
      <c r="F21" s="161"/>
      <c r="G21" s="162"/>
      <c r="H21" s="128"/>
      <c r="I21" s="128"/>
      <c r="K21"/>
      <c r="L21"/>
      <c r="M21"/>
      <c r="N21"/>
    </row>
    <row r="22" spans="2:14" ht="15" x14ac:dyDescent="0.25">
      <c r="C22" s="169"/>
      <c r="D22" s="174"/>
      <c r="E22" s="160" t="str">
        <f>IF('STEP 1 HIERARCHY'!A14&gt;$C$6,"",IF('STEP 1 HIERARCHY'!B14=0,"",'STEP 1 HIERARCHY'!B14))</f>
        <v/>
      </c>
      <c r="F22" s="161"/>
      <c r="G22" s="162"/>
      <c r="H22" s="128"/>
      <c r="I22" s="128"/>
      <c r="K22"/>
      <c r="L22"/>
      <c r="M22"/>
      <c r="N22"/>
    </row>
    <row r="23" spans="2:14" x14ac:dyDescent="0.2">
      <c r="C23" s="169"/>
      <c r="D23" s="174"/>
      <c r="E23" s="160" t="str">
        <f>IF('STEP 1 HIERARCHY'!A15&gt;$C$6,"",IF('STEP 1 HIERARCHY'!B15=0,"",'STEP 1 HIERARCHY'!B15))</f>
        <v/>
      </c>
      <c r="F23" s="161"/>
      <c r="G23" s="162"/>
      <c r="H23" s="129"/>
      <c r="I23" s="128"/>
    </row>
    <row r="24" spans="2:14" x14ac:dyDescent="0.2">
      <c r="C24" s="169"/>
      <c r="D24" s="174"/>
      <c r="E24" s="160" t="str">
        <f>IF('STEP 1 HIERARCHY'!A16&gt;$C$6,"",IF('STEP 1 HIERARCHY'!B16=0,"",'STEP 1 HIERARCHY'!B16))</f>
        <v/>
      </c>
      <c r="F24" s="161"/>
      <c r="G24" s="162"/>
      <c r="H24" s="129"/>
      <c r="I24" s="128"/>
    </row>
    <row r="25" spans="2:14" ht="15" thickBot="1" x14ac:dyDescent="0.25">
      <c r="C25" s="170"/>
      <c r="D25" s="175"/>
      <c r="E25" s="157" t="str">
        <f>IF('STEP 1 HIERARCHY'!A17&gt;$C$6,"",IF('STEP 1 HIERARCHY'!B17=0,"",'STEP 1 HIERARCHY'!B17))</f>
        <v/>
      </c>
      <c r="F25" s="158"/>
      <c r="G25" s="159"/>
      <c r="H25" s="129"/>
      <c r="I25" s="130"/>
    </row>
    <row r="26" spans="2:14" x14ac:dyDescent="0.2">
      <c r="C26" s="168" t="str">
        <f>IF('STEP 1 HIERARCHY'!B12="","",'STEP 1 HIERARCHY'!B12)</f>
        <v/>
      </c>
      <c r="D26" s="144" t="s">
        <v>10</v>
      </c>
      <c r="E26" s="178" t="str">
        <f>+IF('STEP 1 HIERARCHY'!B13=0,"",'STEP 1 HIERARCHY'!B13)</f>
        <v/>
      </c>
      <c r="F26" s="179"/>
      <c r="G26" s="180"/>
      <c r="H26" s="127"/>
      <c r="I26" s="127"/>
    </row>
    <row r="27" spans="2:14" x14ac:dyDescent="0.2">
      <c r="C27" s="169"/>
      <c r="D27" s="145"/>
      <c r="E27" s="160" t="str">
        <f>IF('STEP 1 HIERARCHY'!A14&gt;$C$6,"",IF('STEP 1 HIERARCHY'!B14=0,"",'STEP 1 HIERARCHY'!B14))</f>
        <v/>
      </c>
      <c r="F27" s="161"/>
      <c r="G27" s="162"/>
      <c r="H27" s="128"/>
      <c r="I27" s="128"/>
    </row>
    <row r="28" spans="2:14" x14ac:dyDescent="0.2">
      <c r="C28" s="169"/>
      <c r="D28" s="145"/>
      <c r="E28" s="160" t="str">
        <f>IF('STEP 1 HIERARCHY'!A15&gt;$C$6,"",IF('STEP 1 HIERARCHY'!B15=0,"",'STEP 1 HIERARCHY'!B15))</f>
        <v/>
      </c>
      <c r="F28" s="161"/>
      <c r="G28" s="162"/>
      <c r="H28" s="128"/>
      <c r="I28" s="128"/>
    </row>
    <row r="29" spans="2:14" x14ac:dyDescent="0.2">
      <c r="C29" s="169"/>
      <c r="D29" s="145"/>
      <c r="E29" s="160" t="str">
        <f>IF('STEP 1 HIERARCHY'!A16&gt;$C$6,"",IF('STEP 1 HIERARCHY'!B16=0,"",'STEP 1 HIERARCHY'!B16))</f>
        <v/>
      </c>
      <c r="F29" s="161"/>
      <c r="G29" s="162"/>
      <c r="H29" s="128"/>
      <c r="I29" s="128"/>
    </row>
    <row r="30" spans="2:14" ht="15" thickBot="1" x14ac:dyDescent="0.25">
      <c r="C30" s="170"/>
      <c r="D30" s="146"/>
      <c r="E30" s="157" t="str">
        <f>IF('STEP 1 HIERARCHY'!A17&gt;$C$6,"",IF('STEP 1 HIERARCHY'!B17=0,"",'STEP 1 HIERARCHY'!B17))</f>
        <v/>
      </c>
      <c r="F30" s="158"/>
      <c r="G30" s="159"/>
      <c r="H30" s="131"/>
      <c r="I30" s="131"/>
    </row>
    <row r="31" spans="2:14" x14ac:dyDescent="0.2">
      <c r="C31" s="152" t="str">
        <f>IF('STEP 1 HIERARCHY'!B13="","",IF($C$6&lt;=3,"",'STEP 1 HIERARCHY'!B13))</f>
        <v/>
      </c>
      <c r="D31" s="144" t="s">
        <v>10</v>
      </c>
      <c r="E31" s="155" t="str">
        <f>IF('STEP 1 HIERARCHY'!A14&gt;$C$6,"",IF('STEP 1 HIERARCHY'!B14=0,"",'STEP 1 HIERARCHY'!B14))</f>
        <v/>
      </c>
      <c r="F31" s="155"/>
      <c r="G31" s="155"/>
      <c r="H31" s="127"/>
      <c r="I31" s="127"/>
    </row>
    <row r="32" spans="2:14" x14ac:dyDescent="0.2">
      <c r="C32" s="153"/>
      <c r="D32" s="145"/>
      <c r="E32" s="156" t="str">
        <f>IF('STEP 1 HIERARCHY'!A15&gt;$C$6,"",IF('STEP 1 HIERARCHY'!B15=0,"",'STEP 1 HIERARCHY'!B15))</f>
        <v/>
      </c>
      <c r="F32" s="156"/>
      <c r="G32" s="156"/>
      <c r="H32" s="128"/>
      <c r="I32" s="128"/>
    </row>
    <row r="33" spans="1:12" x14ac:dyDescent="0.2">
      <c r="C33" s="153"/>
      <c r="D33" s="145"/>
      <c r="E33" s="156" t="str">
        <f>IF('STEP 1 HIERARCHY'!A16&gt;$C$6,"",IF('STEP 1 HIERARCHY'!B16=0,"",'STEP 1 HIERARCHY'!B16))</f>
        <v/>
      </c>
      <c r="F33" s="156"/>
      <c r="G33" s="156"/>
      <c r="H33" s="128"/>
      <c r="I33" s="128"/>
    </row>
    <row r="34" spans="1:12" ht="15" thickBot="1" x14ac:dyDescent="0.25">
      <c r="C34" s="154"/>
      <c r="D34" s="146"/>
      <c r="E34" s="163" t="str">
        <f>IF('STEP 1 HIERARCHY'!A17&gt;$C$6,"",IF('STEP 1 HIERARCHY'!B17=0,"",'STEP 1 HIERARCHY'!B17))</f>
        <v/>
      </c>
      <c r="F34" s="164"/>
      <c r="G34" s="165"/>
      <c r="H34" s="130"/>
      <c r="I34" s="130"/>
    </row>
    <row r="35" spans="1:12" x14ac:dyDescent="0.2">
      <c r="C35" s="168" t="str">
        <f>IF('STEP 1 HIERARCHY'!B14="","",IF($C$6&lt;=4,"",'STEP 1 HIERARCHY'!B14))</f>
        <v/>
      </c>
      <c r="D35" s="144" t="s">
        <v>10</v>
      </c>
      <c r="E35" s="178" t="str">
        <f>IF('STEP 1 HIERARCHY'!A15&gt;$C$6,"",IF('STEP 1 HIERARCHY'!B15=0,"",'STEP 1 HIERARCHY'!B15))</f>
        <v/>
      </c>
      <c r="F35" s="179"/>
      <c r="G35" s="180"/>
      <c r="H35" s="127"/>
      <c r="I35" s="127"/>
    </row>
    <row r="36" spans="1:12" x14ac:dyDescent="0.2">
      <c r="C36" s="169"/>
      <c r="D36" s="145"/>
      <c r="E36" s="156" t="str">
        <f>IF('STEP 1 HIERARCHY'!A16&gt;$C$6,"",IF('STEP 1 HIERARCHY'!B16=0,"",'STEP 1 HIERARCHY'!B16))</f>
        <v/>
      </c>
      <c r="F36" s="156"/>
      <c r="G36" s="156"/>
      <c r="H36" s="128"/>
      <c r="I36" s="128"/>
    </row>
    <row r="37" spans="1:12" ht="15" thickBot="1" x14ac:dyDescent="0.25">
      <c r="C37" s="170"/>
      <c r="D37" s="146"/>
      <c r="E37" s="163" t="str">
        <f>IF('STEP 1 HIERARCHY'!A17&gt;$C$6,"",IF('STEP 1 HIERARCHY'!B17=0,"",'STEP 1 HIERARCHY'!B17))</f>
        <v/>
      </c>
      <c r="F37" s="164"/>
      <c r="G37" s="165"/>
      <c r="H37" s="130"/>
      <c r="I37" s="130"/>
    </row>
    <row r="38" spans="1:12" x14ac:dyDescent="0.2">
      <c r="C38" s="168" t="str">
        <f>IF('STEP 1 HIERARCHY'!B15="","",IF($C$6&lt;=5,"",'STEP 1 HIERARCHY'!B15))</f>
        <v/>
      </c>
      <c r="D38" s="173" t="s">
        <v>10</v>
      </c>
      <c r="E38" s="178" t="str">
        <f>IF('STEP 1 HIERARCHY'!A16&gt;$C$6,"",IF('STEP 1 HIERARCHY'!B16=0,"",'STEP 1 HIERARCHY'!B16))</f>
        <v/>
      </c>
      <c r="F38" s="179"/>
      <c r="G38" s="180"/>
      <c r="H38" s="127"/>
      <c r="I38" s="127"/>
    </row>
    <row r="39" spans="1:12" ht="15" thickBot="1" x14ac:dyDescent="0.25">
      <c r="C39" s="204"/>
      <c r="D39" s="205"/>
      <c r="E39" s="156" t="str">
        <f>IF('STEP 1 HIERARCHY'!A17&gt;$C$6,"",IF('STEP 1 HIERARCHY'!B17=0,"",'STEP 1 HIERARCHY'!B17))</f>
        <v/>
      </c>
      <c r="F39" s="156"/>
      <c r="G39" s="156"/>
      <c r="H39" s="130"/>
      <c r="I39" s="130"/>
    </row>
    <row r="40" spans="1:12" x14ac:dyDescent="0.2">
      <c r="C40" s="48" t="str">
        <f>IF('STEP 1 HIERARCHY'!B16="","",IF($C$6&lt;=6,"",'STEP 1 HIERARCHY'!B16))</f>
        <v/>
      </c>
      <c r="D40" s="6" t="s">
        <v>10</v>
      </c>
      <c r="E40" s="178" t="str">
        <f>IF('STEP 1 HIERARCHY'!A17&gt;$C$6,"",IF('STEP 1 HIERARCHY'!B17=0,"",'STEP 1 HIERARCHY'!B17))</f>
        <v/>
      </c>
      <c r="F40" s="179"/>
      <c r="G40" s="180"/>
      <c r="H40" s="127"/>
      <c r="I40" s="127"/>
    </row>
    <row r="43" spans="1:12" x14ac:dyDescent="0.2">
      <c r="A43" s="203" t="s">
        <v>18</v>
      </c>
      <c r="B43" s="203"/>
      <c r="C43" s="203"/>
      <c r="D43" s="203"/>
      <c r="E43" s="203"/>
      <c r="F43" s="203"/>
      <c r="G43" s="203"/>
      <c r="H43" s="203"/>
      <c r="I43" s="203"/>
      <c r="J43" s="16"/>
      <c r="K43" s="16"/>
      <c r="L43" s="16"/>
    </row>
    <row r="44" spans="1:12" ht="66" customHeight="1" x14ac:dyDescent="0.2">
      <c r="A44" s="1"/>
      <c r="B44" s="17"/>
      <c r="C44" s="90">
        <f>+B46</f>
        <v>0</v>
      </c>
      <c r="D44" s="90">
        <f>+B47</f>
        <v>0</v>
      </c>
      <c r="E44" s="90">
        <f>+B48</f>
        <v>0</v>
      </c>
      <c r="F44" s="90" t="str">
        <f>+B49</f>
        <v/>
      </c>
      <c r="G44" s="90" t="str">
        <f>+B50</f>
        <v/>
      </c>
      <c r="H44" s="90" t="str">
        <f>+B51</f>
        <v/>
      </c>
      <c r="I44" s="90" t="str">
        <f>B52</f>
        <v/>
      </c>
      <c r="K44" s="2"/>
      <c r="L44" s="18"/>
    </row>
    <row r="45" spans="1:12" ht="6.75" customHeight="1" x14ac:dyDescent="0.2">
      <c r="A45" s="17"/>
      <c r="B45" s="17"/>
      <c r="C45" s="8">
        <v>1</v>
      </c>
      <c r="D45" s="8">
        <v>2</v>
      </c>
      <c r="E45" s="8">
        <v>3</v>
      </c>
      <c r="F45" s="8">
        <v>4</v>
      </c>
      <c r="G45" s="8">
        <v>5</v>
      </c>
      <c r="H45" s="8">
        <v>6</v>
      </c>
      <c r="I45" s="8">
        <v>7</v>
      </c>
      <c r="L45" s="17"/>
    </row>
    <row r="46" spans="1:12" x14ac:dyDescent="0.2">
      <c r="A46" s="9">
        <v>1</v>
      </c>
      <c r="B46" s="91">
        <f>IF(A46&gt;$C$6,"",'STEP 1 HIERARCHY'!B11)</f>
        <v>0</v>
      </c>
      <c r="C46" s="49">
        <v>1</v>
      </c>
      <c r="D46" s="50" t="str">
        <f>IFERROR(IF(D45&gt;$C$6,1,IF($H20="A",$I20,1/$I20)),"")</f>
        <v/>
      </c>
      <c r="E46" s="50" t="str">
        <f>IFERROR(IF(E45&gt;$C$6,1,IF($H21="A",$I21,1/$I21)),"")</f>
        <v/>
      </c>
      <c r="F46" s="50" t="str">
        <f>IFERROR(IF(F45&gt;$C$6,"",IF($H22="A",$I22,1/$I22)),"")</f>
        <v/>
      </c>
      <c r="G46" s="50" t="str">
        <f>IFERROR(IF(G45&gt;$C$6,"",IF($H23="A",$I23,1/$I23)),"")</f>
        <v/>
      </c>
      <c r="H46" s="50" t="str">
        <f>IFERROR(IF(H45&gt;$C$6,"",IF($H24="A",$I24,1/$I24)),"")</f>
        <v/>
      </c>
      <c r="I46" s="50" t="str">
        <f>IFERROR(IF(I45&gt;$C$6,"",IF($H25="A",$I25,1/$I25)),"")</f>
        <v/>
      </c>
      <c r="L46" s="18"/>
    </row>
    <row r="47" spans="1:12" x14ac:dyDescent="0.2">
      <c r="A47" s="9">
        <v>2</v>
      </c>
      <c r="B47" s="91">
        <f>IF(A47&gt;$C$6,"",'STEP 1 HIERARCHY'!B12)</f>
        <v>0</v>
      </c>
      <c r="C47" s="50" t="str">
        <f>IF(D46="","",1/D46)</f>
        <v/>
      </c>
      <c r="D47" s="49">
        <v>1</v>
      </c>
      <c r="E47" s="50" t="str">
        <f>IFERROR(IF(E$45&gt;$C$6,"",IF($H26="A",$I26,1/$I26)),"")</f>
        <v/>
      </c>
      <c r="F47" s="50" t="str">
        <f>IFERROR(IF(F$45&gt;$C$6,"",IF($H27="A",$I27,1/$I27)),"")</f>
        <v/>
      </c>
      <c r="G47" s="50" t="str">
        <f>IFERROR(IF(G$45&gt;$C$6,"",IF($H28="A",$I28,1/$I28)),"")</f>
        <v/>
      </c>
      <c r="H47" s="50" t="str">
        <f>IFERROR(IF(H$45&gt;$C$6,"",IF($H29="A",$I29,1/$I29)),"")</f>
        <v/>
      </c>
      <c r="I47" s="50" t="str">
        <f>IFERROR(IF(I$45&gt;$C$6,"",IF($H30="A",$I30,1/$I30)),"")</f>
        <v/>
      </c>
      <c r="L47" s="18"/>
    </row>
    <row r="48" spans="1:12" x14ac:dyDescent="0.2">
      <c r="A48" s="9">
        <v>3</v>
      </c>
      <c r="B48" s="91">
        <f>IF(A48&gt;$C$6,"",'STEP 1 HIERARCHY'!B13)</f>
        <v>0</v>
      </c>
      <c r="C48" s="50" t="str">
        <f>IF(E46="","",1/E46)</f>
        <v/>
      </c>
      <c r="D48" s="50" t="str">
        <f>IF(E47="","",1/E47)</f>
        <v/>
      </c>
      <c r="E48" s="49">
        <v>1</v>
      </c>
      <c r="F48" s="50" t="str">
        <f>IFERROR(IF(F$45&gt;$C$6,"",IF($H31="A",$I31,1/$I31)),"")</f>
        <v/>
      </c>
      <c r="G48" s="50" t="str">
        <f>IFERROR(IF(G$45&gt;$C$6,"",IF($H32="A",$I32,1/$I32)),"")</f>
        <v/>
      </c>
      <c r="H48" s="50" t="str">
        <f>IFERROR(IF(H$45&gt;$C$6,"",IF($H33="A",$I33,1/$I33)),"")</f>
        <v/>
      </c>
      <c r="I48" s="50" t="str">
        <f>IFERROR(IF(I$45&gt;$C$6,"",IF($H34="A",$I34,1/$I34)),"")</f>
        <v/>
      </c>
      <c r="J48" s="19"/>
      <c r="L48" s="18"/>
    </row>
    <row r="49" spans="1:12" x14ac:dyDescent="0.2">
      <c r="A49" s="9">
        <v>4</v>
      </c>
      <c r="B49" s="91" t="str">
        <f>IF(A49&gt;$C$6,"",'STEP 1 HIERARCHY'!B14)</f>
        <v/>
      </c>
      <c r="C49" s="50" t="str">
        <f>IF(F46="","",1/F46)</f>
        <v/>
      </c>
      <c r="D49" s="50" t="str">
        <f>IF(F47="","",1/F47)</f>
        <v/>
      </c>
      <c r="E49" s="50" t="str">
        <f>IF($F47="","",1/$F48)</f>
        <v/>
      </c>
      <c r="F49" s="49">
        <v>1</v>
      </c>
      <c r="G49" s="50" t="str">
        <f>IFERROR(IF(G$45&gt;$C$6,"",IF($H35="A",$I35,1/$I35)),"")</f>
        <v/>
      </c>
      <c r="H49" s="50" t="str">
        <f>IFERROR(IF(H$45&gt;$C$6,"",IF($H36="A",$I36,1/$I36)),"")</f>
        <v/>
      </c>
      <c r="I49" s="50" t="str">
        <f>IFERROR(IF(I$45&gt;$C$6,"",IF($H37="A",$I37,1/$I37)),"")</f>
        <v/>
      </c>
      <c r="L49" s="18"/>
    </row>
    <row r="50" spans="1:12" x14ac:dyDescent="0.2">
      <c r="A50" s="9">
        <v>5</v>
      </c>
      <c r="B50" s="91" t="str">
        <f>IF(A50&gt;$C$6,"",'STEP 1 HIERARCHY'!B15)</f>
        <v/>
      </c>
      <c r="C50" s="50" t="str">
        <f>IF($G46="","",1/$G46)</f>
        <v/>
      </c>
      <c r="D50" s="50" t="str">
        <f>IF($G47="","",1/$G47)</f>
        <v/>
      </c>
      <c r="E50" s="50" t="str">
        <f>IF($G48="","",1/$G48)</f>
        <v/>
      </c>
      <c r="F50" s="50" t="str">
        <f>IF($G49="","",1/$G49)</f>
        <v/>
      </c>
      <c r="G50" s="49">
        <v>1</v>
      </c>
      <c r="H50" s="50" t="str">
        <f>IFERROR(IF(H$45&gt;$C$6,"",IF($H38="A",$I38,1/$I38)),"")</f>
        <v/>
      </c>
      <c r="I50" s="50" t="str">
        <f>IFERROR(IF(I$45&gt;$C$6,"",IF($H39="A",$I39,1/$I39)),"")</f>
        <v/>
      </c>
      <c r="L50" s="18"/>
    </row>
    <row r="51" spans="1:12" x14ac:dyDescent="0.2">
      <c r="A51" s="10">
        <v>6</v>
      </c>
      <c r="B51" s="92" t="str">
        <f>IF(A51&gt;$C$6,"",'STEP 1 HIERARCHY'!B16)</f>
        <v/>
      </c>
      <c r="C51" s="50" t="str">
        <f>IF($H46="","",1/$H46)</f>
        <v/>
      </c>
      <c r="D51" s="50" t="str">
        <f>IF($H47="","",1/$H47)</f>
        <v/>
      </c>
      <c r="E51" s="50" t="str">
        <f>IF($H48="","",1/$H48)</f>
        <v/>
      </c>
      <c r="F51" s="50" t="str">
        <f>IF($H49="","",1/$H49)</f>
        <v/>
      </c>
      <c r="G51" s="50" t="str">
        <f>IF($H50="","",1/$H50)</f>
        <v/>
      </c>
      <c r="H51" s="49">
        <v>1</v>
      </c>
      <c r="I51" s="50" t="str">
        <f>IFERROR(IF(I$45&gt;$C$6,"",IF($H40="A",$I40,1/$I40)),"")</f>
        <v/>
      </c>
      <c r="L51" s="18"/>
    </row>
    <row r="52" spans="1:12" x14ac:dyDescent="0.2">
      <c r="A52" s="9">
        <v>7</v>
      </c>
      <c r="B52" s="93" t="str">
        <f>IF(A52&gt;$C$6,"",'STEP 1 HIERARCHY'!B17)</f>
        <v/>
      </c>
      <c r="C52" s="51" t="str">
        <f>IF($I46="","",1/$I46)</f>
        <v/>
      </c>
      <c r="D52" s="51" t="str">
        <f>IF($I47="","",1/$I47)</f>
        <v/>
      </c>
      <c r="E52" s="51" t="str">
        <f>IF($I48="","",1/$I48)</f>
        <v/>
      </c>
      <c r="F52" s="51" t="str">
        <f>IF($I49="","",1/$I49)</f>
        <v/>
      </c>
      <c r="G52" s="51" t="str">
        <f>IF($I50="","",1/$I50)</f>
        <v/>
      </c>
      <c r="H52" s="51" t="str">
        <f>IF($I51="","",1/$I51)</f>
        <v/>
      </c>
      <c r="I52" s="52">
        <v>1</v>
      </c>
      <c r="L52" s="3"/>
    </row>
    <row r="53" spans="1:12" ht="15" thickBot="1" x14ac:dyDescent="0.25">
      <c r="B53" s="53" t="s">
        <v>47</v>
      </c>
      <c r="C53" s="54" t="str">
        <f>IF(C47="","",SUM(C46:C52))</f>
        <v/>
      </c>
      <c r="D53" s="54" t="str">
        <f t="shared" ref="D53:F53" si="0">IF(D46="","",SUM(D46:D52))</f>
        <v/>
      </c>
      <c r="E53" s="54" t="str">
        <f t="shared" si="0"/>
        <v/>
      </c>
      <c r="F53" s="54" t="str">
        <f t="shared" si="0"/>
        <v/>
      </c>
      <c r="G53" s="54" t="str">
        <f>IF(G46="","",SUM(G46:G52))</f>
        <v/>
      </c>
      <c r="H53" s="54" t="str">
        <f t="shared" ref="H53:I53" si="1">IF(H46="","",SUM(H46:H52))</f>
        <v/>
      </c>
      <c r="I53" s="54" t="str">
        <f t="shared" si="1"/>
        <v/>
      </c>
      <c r="L53" s="18"/>
    </row>
    <row r="54" spans="1:12" ht="15" thickTop="1" x14ac:dyDescent="0.2">
      <c r="B54" s="20"/>
      <c r="C54" s="21"/>
      <c r="D54" s="21"/>
      <c r="E54" s="21"/>
      <c r="F54" s="21"/>
      <c r="G54" s="21"/>
      <c r="H54" s="21"/>
      <c r="I54" s="21"/>
      <c r="L54" s="18"/>
    </row>
    <row r="55" spans="1:12" x14ac:dyDescent="0.2">
      <c r="B55" s="20"/>
      <c r="C55" s="21"/>
      <c r="D55" s="21"/>
      <c r="E55" s="21"/>
      <c r="F55" s="21"/>
      <c r="G55" s="21"/>
      <c r="H55" s="21"/>
      <c r="I55" s="21"/>
      <c r="L55" s="18"/>
    </row>
    <row r="56" spans="1:12" x14ac:dyDescent="0.2">
      <c r="A56" s="203" t="s">
        <v>19</v>
      </c>
      <c r="B56" s="203"/>
      <c r="C56" s="203"/>
      <c r="D56" s="203"/>
      <c r="E56" s="203"/>
      <c r="F56" s="203"/>
      <c r="G56" s="203"/>
      <c r="H56" s="203"/>
      <c r="I56" s="203"/>
      <c r="J56" s="18"/>
      <c r="L56" s="18"/>
    </row>
    <row r="57" spans="1:12" ht="66" customHeight="1" x14ac:dyDescent="0.2">
      <c r="A57" s="1"/>
      <c r="B57" s="17"/>
      <c r="C57" s="94">
        <f>+C44</f>
        <v>0</v>
      </c>
      <c r="D57" s="94">
        <f t="shared" ref="D57:I57" si="2">+D44</f>
        <v>0</v>
      </c>
      <c r="E57" s="94">
        <f t="shared" si="2"/>
        <v>0</v>
      </c>
      <c r="F57" s="94" t="str">
        <f t="shared" si="2"/>
        <v/>
      </c>
      <c r="G57" s="94" t="str">
        <f t="shared" si="2"/>
        <v/>
      </c>
      <c r="H57" s="94" t="str">
        <f t="shared" si="2"/>
        <v/>
      </c>
      <c r="I57" s="94" t="str">
        <f t="shared" si="2"/>
        <v/>
      </c>
    </row>
    <row r="58" spans="1:12" ht="6.75" customHeight="1" x14ac:dyDescent="0.2">
      <c r="A58" s="17"/>
      <c r="B58" s="17"/>
      <c r="C58" s="8">
        <v>1</v>
      </c>
      <c r="D58" s="8">
        <v>2</v>
      </c>
      <c r="E58" s="8">
        <v>3</v>
      </c>
      <c r="F58" s="8">
        <v>4</v>
      </c>
      <c r="G58" s="8">
        <v>5</v>
      </c>
      <c r="H58" s="8">
        <v>6</v>
      </c>
      <c r="I58" s="8">
        <v>7</v>
      </c>
    </row>
    <row r="59" spans="1:12" x14ac:dyDescent="0.2">
      <c r="A59" s="10">
        <v>1</v>
      </c>
      <c r="B59" s="92">
        <f>+B46</f>
        <v>0</v>
      </c>
      <c r="C59" s="45" t="str">
        <f>IF(C47="","",C46/$C$53)</f>
        <v/>
      </c>
      <c r="D59" s="45" t="str">
        <f>IF(D46="","",D46/$D$53)</f>
        <v/>
      </c>
      <c r="E59" s="45" t="str">
        <f>IF(E46="","",E46/$E$53)</f>
        <v/>
      </c>
      <c r="F59" s="45" t="str">
        <f>IF(F46="","",F46/$F$53)</f>
        <v/>
      </c>
      <c r="G59" s="45" t="str">
        <f>IF(G46="","",G46/$G$53)</f>
        <v/>
      </c>
      <c r="H59" s="45" t="str">
        <f>IF(H46="","",H46/$H$53)</f>
        <v/>
      </c>
      <c r="I59" s="45" t="str">
        <f>IF(I46="","",I46/$I$53)</f>
        <v/>
      </c>
    </row>
    <row r="60" spans="1:12" x14ac:dyDescent="0.2">
      <c r="A60" s="10">
        <v>2</v>
      </c>
      <c r="B60" s="92">
        <f t="shared" ref="B60:B65" si="3">+B47</f>
        <v>0</v>
      </c>
      <c r="C60" s="45" t="str">
        <f t="shared" ref="C60:C65" si="4">IF(C47="","",C47/$C$53)</f>
        <v/>
      </c>
      <c r="D60" s="45" t="str">
        <f>IFERROR(IF(D47="","",D47/$D$53),"")</f>
        <v/>
      </c>
      <c r="E60" s="45" t="str">
        <f t="shared" ref="E60:E65" si="5">IF(E47="","",E47/$E$53)</f>
        <v/>
      </c>
      <c r="F60" s="45" t="str">
        <f t="shared" ref="F60:F65" si="6">IF(F47="","",F47/$F$53)</f>
        <v/>
      </c>
      <c r="G60" s="45" t="str">
        <f t="shared" ref="G60:G65" si="7">IF(G47="","",G47/$G$53)</f>
        <v/>
      </c>
      <c r="H60" s="45" t="str">
        <f t="shared" ref="H60:H65" si="8">IF(H47="","",H47/$H$53)</f>
        <v/>
      </c>
      <c r="I60" s="45" t="str">
        <f t="shared" ref="I60:I64" si="9">IF(I47="","",I47/$I$53)</f>
        <v/>
      </c>
    </row>
    <row r="61" spans="1:12" x14ac:dyDescent="0.2">
      <c r="A61" s="10">
        <v>3</v>
      </c>
      <c r="B61" s="92">
        <f t="shared" si="3"/>
        <v>0</v>
      </c>
      <c r="C61" s="45" t="str">
        <f t="shared" si="4"/>
        <v/>
      </c>
      <c r="D61" s="45" t="str">
        <f t="shared" ref="D61:D65" si="10">IF(D48="","",D48/$D$53)</f>
        <v/>
      </c>
      <c r="E61" s="45" t="str">
        <f>IFERROR(IF(E48="","",E48/$E$53),"")</f>
        <v/>
      </c>
      <c r="F61" s="45" t="str">
        <f t="shared" si="6"/>
        <v/>
      </c>
      <c r="G61" s="45" t="str">
        <f t="shared" si="7"/>
        <v/>
      </c>
      <c r="H61" s="45" t="str">
        <f t="shared" si="8"/>
        <v/>
      </c>
      <c r="I61" s="45" t="str">
        <f t="shared" si="9"/>
        <v/>
      </c>
    </row>
    <row r="62" spans="1:12" x14ac:dyDescent="0.2">
      <c r="A62" s="10">
        <v>4</v>
      </c>
      <c r="B62" s="91" t="str">
        <f t="shared" si="3"/>
        <v/>
      </c>
      <c r="C62" s="45" t="str">
        <f t="shared" si="4"/>
        <v/>
      </c>
      <c r="D62" s="45" t="str">
        <f t="shared" si="10"/>
        <v/>
      </c>
      <c r="E62" s="45" t="str">
        <f t="shared" si="5"/>
        <v/>
      </c>
      <c r="F62" s="45" t="str">
        <f>IF(F46="","",F49/$F$53)</f>
        <v/>
      </c>
      <c r="G62" s="45" t="str">
        <f t="shared" si="7"/>
        <v/>
      </c>
      <c r="H62" s="45" t="str">
        <f t="shared" si="8"/>
        <v/>
      </c>
      <c r="I62" s="45" t="str">
        <f t="shared" si="9"/>
        <v/>
      </c>
    </row>
    <row r="63" spans="1:12" x14ac:dyDescent="0.2">
      <c r="A63" s="10">
        <v>5</v>
      </c>
      <c r="B63" s="91" t="str">
        <f t="shared" si="3"/>
        <v/>
      </c>
      <c r="C63" s="45" t="str">
        <f t="shared" si="4"/>
        <v/>
      </c>
      <c r="D63" s="45" t="str">
        <f t="shared" si="10"/>
        <v/>
      </c>
      <c r="E63" s="45" t="str">
        <f t="shared" si="5"/>
        <v/>
      </c>
      <c r="F63" s="45" t="str">
        <f t="shared" si="6"/>
        <v/>
      </c>
      <c r="G63" s="45" t="str">
        <f>IF(G46="","",G50/$G$53)</f>
        <v/>
      </c>
      <c r="H63" s="45" t="str">
        <f t="shared" si="8"/>
        <v/>
      </c>
      <c r="I63" s="45" t="str">
        <f t="shared" si="9"/>
        <v/>
      </c>
    </row>
    <row r="64" spans="1:12" x14ac:dyDescent="0.2">
      <c r="A64" s="10">
        <v>6</v>
      </c>
      <c r="B64" s="91" t="str">
        <f t="shared" si="3"/>
        <v/>
      </c>
      <c r="C64" s="45" t="str">
        <f t="shared" si="4"/>
        <v/>
      </c>
      <c r="D64" s="45" t="str">
        <f t="shared" si="10"/>
        <v/>
      </c>
      <c r="E64" s="45" t="str">
        <f t="shared" si="5"/>
        <v/>
      </c>
      <c r="F64" s="45" t="str">
        <f t="shared" si="6"/>
        <v/>
      </c>
      <c r="G64" s="45" t="str">
        <f t="shared" si="7"/>
        <v/>
      </c>
      <c r="H64" s="45" t="str">
        <f>IF(H46="","",H51/$H$53)</f>
        <v/>
      </c>
      <c r="I64" s="45" t="str">
        <f t="shared" si="9"/>
        <v/>
      </c>
    </row>
    <row r="65" spans="1:19" x14ac:dyDescent="0.2">
      <c r="A65" s="10">
        <v>7</v>
      </c>
      <c r="B65" s="92" t="str">
        <f t="shared" si="3"/>
        <v/>
      </c>
      <c r="C65" s="45" t="str">
        <f t="shared" si="4"/>
        <v/>
      </c>
      <c r="D65" s="45" t="str">
        <f t="shared" si="10"/>
        <v/>
      </c>
      <c r="E65" s="45" t="str">
        <f t="shared" si="5"/>
        <v/>
      </c>
      <c r="F65" s="45" t="str">
        <f t="shared" si="6"/>
        <v/>
      </c>
      <c r="G65" s="45" t="str">
        <f t="shared" si="7"/>
        <v/>
      </c>
      <c r="H65" s="45" t="str">
        <f t="shared" si="8"/>
        <v/>
      </c>
      <c r="I65" s="45" t="str">
        <f>IF(I46="","",I52/$I$53)</f>
        <v/>
      </c>
    </row>
    <row r="67" spans="1:19" x14ac:dyDescent="0.2">
      <c r="A67" s="203" t="s">
        <v>90</v>
      </c>
      <c r="B67" s="203"/>
      <c r="C67" s="203"/>
      <c r="D67" s="203"/>
      <c r="E67" s="203"/>
      <c r="F67" s="203"/>
      <c r="G67" s="203"/>
      <c r="H67" s="203"/>
      <c r="I67" s="203"/>
    </row>
    <row r="68" spans="1:19" x14ac:dyDescent="0.2">
      <c r="C68" s="22" t="s">
        <v>48</v>
      </c>
      <c r="D68" s="23" t="s">
        <v>22</v>
      </c>
    </row>
    <row r="69" spans="1:19" x14ac:dyDescent="0.2">
      <c r="A69" s="10">
        <v>1</v>
      </c>
      <c r="B69" s="95">
        <f t="shared" ref="B69:B75" si="11">+B46</f>
        <v>0</v>
      </c>
      <c r="C69" s="55" t="str">
        <f t="shared" ref="C69:C75" si="12">IFERROR(AVERAGE(C59:I59),"")</f>
        <v/>
      </c>
      <c r="D69" s="56" t="str">
        <f>IF(C69&lt;&gt;"",VLOOKUP($C$6,$L$71:$S$75,2),"")</f>
        <v/>
      </c>
      <c r="L69" s="24"/>
      <c r="M69" s="25" t="s">
        <v>4</v>
      </c>
      <c r="N69" s="25"/>
      <c r="O69" s="25"/>
      <c r="P69" s="25"/>
      <c r="Q69" s="25"/>
      <c r="R69" s="25"/>
      <c r="S69" s="25"/>
    </row>
    <row r="70" spans="1:19" x14ac:dyDescent="0.2">
      <c r="A70" s="10">
        <v>2</v>
      </c>
      <c r="B70" s="95">
        <f t="shared" si="11"/>
        <v>0</v>
      </c>
      <c r="C70" s="55" t="str">
        <f t="shared" si="12"/>
        <v/>
      </c>
      <c r="D70" s="56" t="str">
        <f>IF(C70&lt;&gt;"",VLOOKUP($C$6,$L$71:$S$75,3),"")</f>
        <v/>
      </c>
      <c r="L70" s="26" t="s">
        <v>23</v>
      </c>
      <c r="M70" s="26">
        <v>1</v>
      </c>
      <c r="N70" s="26">
        <v>2</v>
      </c>
      <c r="O70" s="26">
        <v>3</v>
      </c>
      <c r="P70" s="26">
        <v>4</v>
      </c>
      <c r="Q70" s="26">
        <v>5</v>
      </c>
      <c r="R70" s="26">
        <v>6</v>
      </c>
      <c r="S70" s="26">
        <v>7</v>
      </c>
    </row>
    <row r="71" spans="1:19" x14ac:dyDescent="0.2">
      <c r="A71" s="10">
        <v>3</v>
      </c>
      <c r="B71" s="95">
        <f t="shared" si="11"/>
        <v>0</v>
      </c>
      <c r="C71" s="55" t="str">
        <f t="shared" si="12"/>
        <v/>
      </c>
      <c r="D71" s="56" t="str">
        <f>IF(C71&lt;&gt;"",VLOOKUP($C$6,$L$71:$S$75,4),"")</f>
        <v/>
      </c>
      <c r="L71" s="26">
        <v>3</v>
      </c>
      <c r="M71" s="26" t="str">
        <f>IFERROR(MMULT(C46:E46,C69:C71)/$C$69,"")</f>
        <v/>
      </c>
      <c r="N71" s="26" t="str">
        <f>IFERROR(MMULT($C$47:E$47,$C$69:$C71)/$C$70,"")</f>
        <v/>
      </c>
      <c r="O71" s="26" t="str">
        <f>IFERROR(MMULT($C$48:E$48,$C$69:$C71)/$C$71,"")</f>
        <v/>
      </c>
      <c r="P71" s="26"/>
      <c r="Q71" s="26"/>
      <c r="R71" s="26"/>
      <c r="S71" s="26"/>
    </row>
    <row r="72" spans="1:19" x14ac:dyDescent="0.2">
      <c r="A72" s="10">
        <v>4</v>
      </c>
      <c r="B72" s="95" t="str">
        <f t="shared" si="11"/>
        <v/>
      </c>
      <c r="C72" s="55" t="str">
        <f t="shared" si="12"/>
        <v/>
      </c>
      <c r="D72" s="56" t="str">
        <f>IF(C72&lt;&gt;"",VLOOKUP($C$6,$L$71:$S$75,5),"")</f>
        <v/>
      </c>
      <c r="L72" s="26">
        <v>4</v>
      </c>
      <c r="M72" s="26" t="str">
        <f>IFERROR(MMULT(C46:F46,C69:C72)/$C$69,"")</f>
        <v/>
      </c>
      <c r="N72" s="26" t="str">
        <f>IFERROR(MMULT($C$47:F$47,$C$69:$C72)/$C$70,"")</f>
        <v/>
      </c>
      <c r="O72" s="26" t="str">
        <f>IFERROR(MMULT($C$48:F$48,$C$69:$C72)/$C$71,"")</f>
        <v/>
      </c>
      <c r="P72" s="26" t="str">
        <f>IFERROR(MMULT($C$49:F$49,$C$69:$C72)/$C$72,"")</f>
        <v/>
      </c>
      <c r="Q72" s="26"/>
      <c r="R72" s="26"/>
      <c r="S72" s="26"/>
    </row>
    <row r="73" spans="1:19" x14ac:dyDescent="0.2">
      <c r="A73" s="10">
        <v>5</v>
      </c>
      <c r="B73" s="95" t="str">
        <f t="shared" si="11"/>
        <v/>
      </c>
      <c r="C73" s="55" t="str">
        <f t="shared" si="12"/>
        <v/>
      </c>
      <c r="D73" s="56" t="str">
        <f>IF(C73&lt;&gt;"",VLOOKUP($C$6,$L$71:$S$75,6),"")</f>
        <v/>
      </c>
      <c r="L73" s="26">
        <v>5</v>
      </c>
      <c r="M73" s="26" t="str">
        <f>IFERROR(MMULT(C46:G46,C69:C73)/$C$69,"")</f>
        <v/>
      </c>
      <c r="N73" s="26" t="str">
        <f>IFERROR(MMULT($C$47:G$47,$C$69:$C73)/$C$70,"")</f>
        <v/>
      </c>
      <c r="O73" s="26" t="str">
        <f>IFERROR(MMULT($C$48:G$48,$C$69:$C73)/$C$71,"")</f>
        <v/>
      </c>
      <c r="P73" s="26" t="str">
        <f>IFERROR(MMULT($C$49:G$49,$C$69:$C73)/$C$72,"")</f>
        <v/>
      </c>
      <c r="Q73" s="26" t="str">
        <f>IFERROR(MMULT($C$50:G$50,$C$69:$C73)/$C$73,"")</f>
        <v/>
      </c>
      <c r="R73" s="26"/>
      <c r="S73" s="26"/>
    </row>
    <row r="74" spans="1:19" x14ac:dyDescent="0.2">
      <c r="A74" s="10">
        <v>6</v>
      </c>
      <c r="B74" s="95" t="str">
        <f t="shared" si="11"/>
        <v/>
      </c>
      <c r="C74" s="55" t="str">
        <f t="shared" si="12"/>
        <v/>
      </c>
      <c r="D74" s="56" t="str">
        <f>IF(C74&lt;&gt;"",VLOOKUP($C$6,$L$71:$S$75,7),"")</f>
        <v/>
      </c>
      <c r="L74" s="26">
        <v>6</v>
      </c>
      <c r="M74" s="26" t="str">
        <f>IFERROR(MMULT(C46:H46,C69:C74)/$C$69,"")</f>
        <v/>
      </c>
      <c r="N74" s="26" t="str">
        <f>IFERROR(MMULT($C$47:H$47,$C$69:$C74)/$C$70,"")</f>
        <v/>
      </c>
      <c r="O74" s="26" t="str">
        <f>IFERROR(MMULT($C$48:H$48,$C$69:$C74)/$C$71,"")</f>
        <v/>
      </c>
      <c r="P74" s="26" t="str">
        <f>IFERROR(MMULT($C$49:H$49,$C$69:$C74)/$C$72,"")</f>
        <v/>
      </c>
      <c r="Q74" s="26" t="str">
        <f>IFERROR(MMULT($C$50:H$50,$C$69:$C74)/$C$73,"")</f>
        <v/>
      </c>
      <c r="R74" s="26" t="str">
        <f>IFERROR(MMULT($C$51:H$51,$C$69:$C74)/$C$74,"")</f>
        <v/>
      </c>
      <c r="S74" s="26"/>
    </row>
    <row r="75" spans="1:19" x14ac:dyDescent="0.2">
      <c r="A75" s="10">
        <v>7</v>
      </c>
      <c r="B75" s="95" t="str">
        <f t="shared" si="11"/>
        <v/>
      </c>
      <c r="C75" s="55" t="str">
        <f t="shared" si="12"/>
        <v/>
      </c>
      <c r="D75" s="56" t="str">
        <f>IF(C75&lt;&gt;"",VLOOKUP($C$6,$L$71:$S$75,8),"")</f>
        <v/>
      </c>
      <c r="F75" s="24"/>
      <c r="G75" s="24"/>
      <c r="H75" s="24"/>
      <c r="I75" s="24"/>
      <c r="J75" s="24"/>
      <c r="K75" s="24"/>
      <c r="L75" s="26">
        <v>7</v>
      </c>
      <c r="M75" s="26" t="str">
        <f>IFERROR(MMULT(C46:I46,C69:C75)/$C$69,"")</f>
        <v/>
      </c>
      <c r="N75" s="26" t="str">
        <f>IFERROR(MMULT($C$47:I$47,$C$69:$C75)/$C$70,"")</f>
        <v/>
      </c>
      <c r="O75" s="26" t="str">
        <f>IFERROR(MMULT($C$48:I$48,$C$69:$C75)/$C$71,"")</f>
        <v/>
      </c>
      <c r="P75" s="26" t="str">
        <f>IFERROR(MMULT($C$49:I$49,$C$69:$C75)/$C$72,"")</f>
        <v/>
      </c>
      <c r="Q75" s="26" t="str">
        <f>IFERROR(MMULT($C$50:I$50,$C$69:$C75)/$C$73,"")</f>
        <v/>
      </c>
      <c r="R75" s="26" t="str">
        <f>IFERROR(MMULT($C$51:I$51,$C$69:$C75)/$C$74,"")</f>
        <v/>
      </c>
      <c r="S75" s="26" t="str">
        <f>IFERROR(MMULT($C$52:I$52,$C$69:$C75)/$C$75,"")</f>
        <v/>
      </c>
    </row>
    <row r="76" spans="1:19" x14ac:dyDescent="0.2">
      <c r="F76" s="24"/>
      <c r="G76" s="24"/>
      <c r="H76" s="24"/>
      <c r="I76" s="24"/>
      <c r="J76" s="24"/>
      <c r="K76" s="24"/>
      <c r="L76" s="24"/>
      <c r="M76" s="24"/>
    </row>
    <row r="77" spans="1:19" ht="15" x14ac:dyDescent="0.25">
      <c r="B77" s="27" t="s">
        <v>24</v>
      </c>
      <c r="C77" s="201" t="str">
        <f>IFERROR(((AVERAGE($D$69:$D$75)-$C$6)/($C$6-1))/LOOKUP($C$6,$D$84:$H$85),"")</f>
        <v/>
      </c>
      <c r="D77" s="201"/>
      <c r="O77" s="12"/>
      <c r="P77" s="12"/>
      <c r="Q77" s="12"/>
    </row>
    <row r="78" spans="1:19" x14ac:dyDescent="0.2">
      <c r="B78" s="28"/>
      <c r="C78" s="202" t="str">
        <f>+IF(C77&lt;=0.1,"CONSISTENT COMPARISONS", "INCONSISTENT COMPARISONS")</f>
        <v>INCONSISTENT COMPARISONS</v>
      </c>
      <c r="D78" s="202"/>
      <c r="O78" s="12"/>
      <c r="P78" s="12"/>
      <c r="Q78" s="12"/>
    </row>
    <row r="81" spans="1:11" ht="15" x14ac:dyDescent="0.2">
      <c r="A81" s="21"/>
      <c r="B81" s="29" t="s">
        <v>87</v>
      </c>
      <c r="K81" s="111"/>
    </row>
    <row r="84" spans="1:11" x14ac:dyDescent="0.2">
      <c r="B84" s="198" t="s">
        <v>23</v>
      </c>
      <c r="C84" s="199"/>
      <c r="D84" s="30">
        <v>3</v>
      </c>
      <c r="E84" s="30">
        <v>4</v>
      </c>
      <c r="F84" s="30">
        <v>5</v>
      </c>
      <c r="G84" s="30">
        <v>6</v>
      </c>
      <c r="H84" s="30">
        <v>7</v>
      </c>
    </row>
    <row r="85" spans="1:11" x14ac:dyDescent="0.2">
      <c r="B85" s="198" t="s">
        <v>39</v>
      </c>
      <c r="C85" s="200"/>
      <c r="D85" s="30">
        <v>0.57999999999999996</v>
      </c>
      <c r="E85" s="30">
        <v>0.9</v>
      </c>
      <c r="F85" s="30">
        <v>1.1200000000000001</v>
      </c>
      <c r="G85" s="30">
        <v>1.24</v>
      </c>
      <c r="H85" s="30">
        <v>1.32</v>
      </c>
    </row>
  </sheetData>
  <sheetProtection sheet="1" objects="1" scenarios="1" selectLockedCells="1"/>
  <mergeCells count="61">
    <mergeCell ref="B84:C84"/>
    <mergeCell ref="B85:C85"/>
    <mergeCell ref="C77:D77"/>
    <mergeCell ref="C78:D78"/>
    <mergeCell ref="E35:G35"/>
    <mergeCell ref="E39:G39"/>
    <mergeCell ref="E38:G38"/>
    <mergeCell ref="E37:G37"/>
    <mergeCell ref="A43:I43"/>
    <mergeCell ref="A56:I56"/>
    <mergeCell ref="A67:I67"/>
    <mergeCell ref="E40:G40"/>
    <mergeCell ref="E36:G36"/>
    <mergeCell ref="C38:C39"/>
    <mergeCell ref="D38:D39"/>
    <mergeCell ref="C35:C37"/>
    <mergeCell ref="A3:D3"/>
    <mergeCell ref="B8:J8"/>
    <mergeCell ref="B9:C9"/>
    <mergeCell ref="B10:C10"/>
    <mergeCell ref="E20:G20"/>
    <mergeCell ref="E19:G19"/>
    <mergeCell ref="E11:J11"/>
    <mergeCell ref="E10:J10"/>
    <mergeCell ref="E12:J12"/>
    <mergeCell ref="E13:J13"/>
    <mergeCell ref="E14:J14"/>
    <mergeCell ref="C5:G5"/>
    <mergeCell ref="I18:I19"/>
    <mergeCell ref="B15:J15"/>
    <mergeCell ref="B14:C14"/>
    <mergeCell ref="B12:C12"/>
    <mergeCell ref="A1:N1"/>
    <mergeCell ref="A2:N2"/>
    <mergeCell ref="C26:C30"/>
    <mergeCell ref="D26:D30"/>
    <mergeCell ref="E24:G24"/>
    <mergeCell ref="E25:G25"/>
    <mergeCell ref="H18:H19"/>
    <mergeCell ref="E22:G22"/>
    <mergeCell ref="C20:C25"/>
    <mergeCell ref="D20:D25"/>
    <mergeCell ref="C18:G18"/>
    <mergeCell ref="E23:G23"/>
    <mergeCell ref="E28:G28"/>
    <mergeCell ref="E27:G27"/>
    <mergeCell ref="E26:G26"/>
    <mergeCell ref="E21:G21"/>
    <mergeCell ref="D35:D37"/>
    <mergeCell ref="B11:C11"/>
    <mergeCell ref="B13:C13"/>
    <mergeCell ref="C17:I17"/>
    <mergeCell ref="E9:J9"/>
    <mergeCell ref="C31:C34"/>
    <mergeCell ref="D31:D34"/>
    <mergeCell ref="E31:G31"/>
    <mergeCell ref="E32:G32"/>
    <mergeCell ref="E33:G33"/>
    <mergeCell ref="E30:G30"/>
    <mergeCell ref="E29:G29"/>
    <mergeCell ref="E34:G34"/>
  </mergeCells>
  <conditionalFormatting sqref="B46:B52 K44 C44:I44 C57:I57 B59:B65 B69:B75">
    <cfRule type="cellIs" dxfId="34" priority="45" stopIfTrue="1" operator="equal">
      <formula>"n/a"</formula>
    </cfRule>
  </conditionalFormatting>
  <conditionalFormatting sqref="C78">
    <cfRule type="expression" dxfId="33" priority="38">
      <formula>$C$77&gt;0.1</formula>
    </cfRule>
  </conditionalFormatting>
  <conditionalFormatting sqref="C59:I65 D46:I46 E47:I47 F48:I48 G49:I49 H50:I50 I51 C47:C52 D48:D52 E49:E52 F50:F52 G51:G52 H52 C69:D75">
    <cfRule type="cellIs" dxfId="32" priority="32" operator="notEqual">
      <formula>""</formula>
    </cfRule>
  </conditionalFormatting>
  <conditionalFormatting sqref="G44:I53 A50:F52 G57:I65 A63:F65">
    <cfRule type="expression" dxfId="31" priority="135">
      <formula>$C$6=4</formula>
    </cfRule>
  </conditionalFormatting>
  <conditionalFormatting sqref="H44:I53 A51:G52">
    <cfRule type="expression" dxfId="30" priority="139">
      <formula>$C$6=5</formula>
    </cfRule>
  </conditionalFormatting>
  <conditionalFormatting sqref="I44:I53 A52:H52">
    <cfRule type="expression" dxfId="29" priority="141">
      <formula>$C$6=6</formula>
    </cfRule>
  </conditionalFormatting>
  <conditionalFormatting sqref="F44:I53 A49:E52 F57:I65 A62:E65">
    <cfRule type="expression" dxfId="28" priority="143">
      <formula>$C$6=3</formula>
    </cfRule>
  </conditionalFormatting>
  <conditionalFormatting sqref="H57:I65 A64:G65">
    <cfRule type="expression" dxfId="27" priority="147">
      <formula>$C$6=5</formula>
    </cfRule>
  </conditionalFormatting>
  <conditionalFormatting sqref="I57:I65 A65:H65 C40:I40 E39:I39 E37:I37 E34:I34 E30:I30 E25 H25:I25">
    <cfRule type="expression" dxfId="26" priority="149">
      <formula>$C$6=6</formula>
    </cfRule>
  </conditionalFormatting>
  <conditionalFormatting sqref="A72:D75">
    <cfRule type="expression" dxfId="25" priority="158">
      <formula>$C$6=3</formula>
    </cfRule>
  </conditionalFormatting>
  <conditionalFormatting sqref="A73:D75">
    <cfRule type="expression" dxfId="24" priority="159">
      <formula>$C$6=4</formula>
    </cfRule>
  </conditionalFormatting>
  <conditionalFormatting sqref="A74:D75 H58:I58 A64:A65">
    <cfRule type="expression" dxfId="23" priority="160">
      <formula>$C$6=5</formula>
    </cfRule>
  </conditionalFormatting>
  <conditionalFormatting sqref="A75:D75">
    <cfRule type="expression" dxfId="22" priority="163">
      <formula>$C$6=6</formula>
    </cfRule>
  </conditionalFormatting>
  <conditionalFormatting sqref="C31:C34">
    <cfRule type="expression" dxfId="21" priority="164">
      <formula>SI+$C$6=3</formula>
    </cfRule>
  </conditionalFormatting>
  <conditionalFormatting sqref="E27:I30 E22:I25 C31:I40">
    <cfRule type="expression" dxfId="20" priority="165">
      <formula>$C$6=3</formula>
    </cfRule>
  </conditionalFormatting>
  <conditionalFormatting sqref="E23:I25 E28:I30 E32:I40 C35:D40">
    <cfRule type="expression" dxfId="19" priority="5">
      <formula>$C$6=4</formula>
    </cfRule>
  </conditionalFormatting>
  <conditionalFormatting sqref="E24:I25 E29:I30 E33:I34 E36:I37 C38:I40">
    <cfRule type="expression" dxfId="18" priority="4">
      <formula>$C$6=5</formula>
    </cfRule>
  </conditionalFormatting>
  <conditionalFormatting sqref="H22:I22">
    <cfRule type="expression" dxfId="17" priority="3">
      <formula>$C$6=3</formula>
    </cfRule>
  </conditionalFormatting>
  <conditionalFormatting sqref="H27:I27">
    <cfRule type="expression" dxfId="16" priority="2">
      <formula>$C$6=3</formula>
    </cfRule>
  </conditionalFormatting>
  <conditionalFormatting sqref="H31:I31">
    <cfRule type="expression" dxfId="15" priority="1">
      <formula>$C$6=3</formula>
    </cfRule>
  </conditionalFormatting>
  <dataValidations count="2">
    <dataValidation type="list" allowBlank="1" showInputMessage="1" showErrorMessage="1" sqref="I20:I40">
      <formula1>$Q$1:$Q$9</formula1>
    </dataValidation>
    <dataValidation type="list" allowBlank="1" showInputMessage="1" showErrorMessage="1" sqref="H20:H40">
      <formula1>$P$1:$P$2</formula1>
    </dataValidation>
  </dataValidations>
  <printOptions horizontalCentered="1"/>
  <pageMargins left="0.70866141732283472" right="0.70866141732283472" top="0.74803149606299213" bottom="0.74803149606299213" header="0.31496062992125984" footer="0.31496062992125984"/>
  <pageSetup paperSize="9" scale="58" orientation="portrait" r:id="rId1"/>
  <headerFooter>
    <oddFooter>&amp;L&amp;A
MULTI-CRITERIA DECISION MAKING IN HEALTH CARE USING AHP AND MICROSOFT EXCEL&amp;RNuria Padilla; Francisco Aguado; Rafael Ordoñez; Virginia Cortijo</oddFooter>
  </headerFooter>
  <ignoredErrors>
    <ignoredError sqref="D60 E61 F62 G63 H64 E37:E38" 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3075" r:id="rId4" name="Button 3">
              <controlPr defaultSize="0" print="0" autoFill="0" autoPict="0" macro="[0]!CrJudgReset">
                <anchor moveWithCells="1" sizeWithCells="1">
                  <from>
                    <xdr:col>9</xdr:col>
                    <xdr:colOff>1057275</xdr:colOff>
                    <xdr:row>20</xdr:row>
                    <xdr:rowOff>76200</xdr:rowOff>
                  </from>
                  <to>
                    <xdr:col>11</xdr:col>
                    <xdr:colOff>476250</xdr:colOff>
                    <xdr:row>22</xdr:row>
                    <xdr:rowOff>19050</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4">
    <pageSetUpPr fitToPage="1"/>
  </sheetPr>
  <dimension ref="A1:AO123"/>
  <sheetViews>
    <sheetView showGridLines="0" zoomScale="90" zoomScaleNormal="90" workbookViewId="0">
      <pane ySplit="8" topLeftCell="A9" activePane="bottomLeft" state="frozenSplit"/>
      <selection pane="bottomLeft" activeCell="H22" sqref="H22"/>
    </sheetView>
  </sheetViews>
  <sheetFormatPr baseColWidth="10" defaultColWidth="11.42578125" defaultRowHeight="14.25" x14ac:dyDescent="0.2"/>
  <cols>
    <col min="1" max="1" width="14" style="11" bestFit="1" customWidth="1"/>
    <col min="2" max="2" width="11.42578125" style="11"/>
    <col min="3" max="3" width="14.140625" style="11" customWidth="1"/>
    <col min="4" max="4" width="23.140625" style="11" customWidth="1"/>
    <col min="5" max="5" width="9.85546875" style="11" customWidth="1"/>
    <col min="6" max="6" width="8.85546875" style="11" customWidth="1"/>
    <col min="7" max="7" width="9.140625" style="11" customWidth="1"/>
    <col min="8" max="9" width="11.42578125" style="11"/>
    <col min="10" max="10" width="27.85546875" style="11" customWidth="1"/>
    <col min="11" max="11" width="15.140625" style="11" customWidth="1"/>
    <col min="12" max="12" width="12.28515625" style="11" customWidth="1"/>
    <col min="13" max="13" width="10.28515625" style="11" customWidth="1"/>
    <col min="14" max="14" width="13.140625" style="11" customWidth="1"/>
    <col min="15" max="15" width="10.5703125" style="11" customWidth="1"/>
    <col min="16" max="17" width="11.42578125" style="11"/>
    <col min="18" max="18" width="7" style="11" customWidth="1"/>
    <col min="19" max="25" width="11.42578125" style="11"/>
    <col min="26" max="26" width="3.85546875" style="11" customWidth="1"/>
    <col min="27" max="27" width="11" style="11" bestFit="1" customWidth="1"/>
    <col min="28" max="28" width="19.5703125" style="11" customWidth="1"/>
    <col min="29" max="29" width="19.7109375" style="11" customWidth="1"/>
    <col min="30" max="16384" width="11.42578125" style="11"/>
  </cols>
  <sheetData>
    <row r="1" spans="1:37" ht="23.25" x14ac:dyDescent="0.35">
      <c r="A1" s="166" t="s">
        <v>43</v>
      </c>
      <c r="B1" s="166"/>
      <c r="C1" s="166"/>
      <c r="D1" s="166"/>
      <c r="E1" s="166"/>
      <c r="F1" s="166"/>
      <c r="G1" s="166"/>
      <c r="H1" s="166"/>
      <c r="I1" s="166"/>
      <c r="J1" s="166"/>
      <c r="K1" s="166"/>
      <c r="L1" s="166"/>
      <c r="M1" s="166"/>
      <c r="N1" s="166"/>
      <c r="AI1"/>
    </row>
    <row r="2" spans="1:37" ht="20.25" x14ac:dyDescent="0.3">
      <c r="A2" s="167" t="s">
        <v>30</v>
      </c>
      <c r="B2" s="167"/>
      <c r="C2" s="167"/>
      <c r="D2" s="167"/>
      <c r="E2" s="167"/>
      <c r="F2" s="167"/>
      <c r="G2" s="167"/>
      <c r="H2" s="167"/>
      <c r="I2" s="167"/>
      <c r="J2" s="167"/>
      <c r="K2" s="167"/>
      <c r="L2" s="167"/>
      <c r="M2" s="167"/>
      <c r="N2" s="167"/>
      <c r="AI2"/>
    </row>
    <row r="3" spans="1:37" ht="18" x14ac:dyDescent="0.25">
      <c r="A3" s="181" t="s">
        <v>41</v>
      </c>
      <c r="B3" s="182"/>
      <c r="C3" s="182"/>
      <c r="D3" s="183"/>
      <c r="E3"/>
      <c r="F3"/>
      <c r="G3"/>
      <c r="H3"/>
      <c r="I3"/>
      <c r="J3"/>
      <c r="K3"/>
      <c r="L3"/>
      <c r="M3"/>
      <c r="N3"/>
      <c r="AI3"/>
    </row>
    <row r="4" spans="1:37" ht="15" x14ac:dyDescent="0.25">
      <c r="AI4"/>
    </row>
    <row r="5" spans="1:37" ht="15" x14ac:dyDescent="0.25">
      <c r="B5" s="124" t="s">
        <v>2</v>
      </c>
      <c r="C5" s="218" t="str">
        <f>IF('STEP 1 HIERARCHY'!B7=0,"",'STEP 1 HIERARCHY'!B7)</f>
        <v/>
      </c>
      <c r="D5" s="218"/>
      <c r="E5" s="218"/>
      <c r="F5" s="218"/>
      <c r="G5" s="218"/>
      <c r="H5"/>
      <c r="I5"/>
    </row>
    <row r="6" spans="1:37" ht="15" x14ac:dyDescent="0.2">
      <c r="B6" s="124" t="s">
        <v>3</v>
      </c>
      <c r="C6" s="137">
        <v>2</v>
      </c>
      <c r="D6" s="125" t="s">
        <v>88</v>
      </c>
      <c r="E6" s="18"/>
      <c r="F6" s="18"/>
      <c r="G6" s="18"/>
      <c r="AI6" s="24"/>
    </row>
    <row r="7" spans="1:37" ht="15" x14ac:dyDescent="0.25">
      <c r="B7" s="18"/>
      <c r="C7" s="18"/>
      <c r="D7" s="18"/>
      <c r="E7" s="18"/>
      <c r="F7" s="18"/>
      <c r="G7" s="18"/>
      <c r="I7"/>
      <c r="J7"/>
      <c r="K7"/>
      <c r="L7"/>
      <c r="M7"/>
      <c r="N7"/>
      <c r="AI7" s="24"/>
    </row>
    <row r="8" spans="1:37" ht="15" customHeight="1" x14ac:dyDescent="0.2">
      <c r="F8" s="12"/>
      <c r="G8" s="12"/>
    </row>
    <row r="9" spans="1:37" ht="15" customHeight="1" x14ac:dyDescent="0.2">
      <c r="B9" s="184" t="s">
        <v>45</v>
      </c>
      <c r="C9" s="184"/>
      <c r="D9" s="184"/>
      <c r="E9" s="184"/>
      <c r="F9" s="184"/>
      <c r="G9" s="184"/>
      <c r="H9" s="184"/>
      <c r="I9" s="184"/>
      <c r="J9" s="184"/>
    </row>
    <row r="10" spans="1:37" ht="15" customHeight="1" x14ac:dyDescent="0.2">
      <c r="B10" s="151" t="s">
        <v>51</v>
      </c>
      <c r="C10" s="185"/>
      <c r="D10" s="14" t="s">
        <v>6</v>
      </c>
      <c r="E10" s="151" t="s">
        <v>7</v>
      </c>
      <c r="F10" s="151"/>
      <c r="G10" s="151"/>
      <c r="H10" s="151"/>
      <c r="I10" s="151"/>
      <c r="J10" s="151"/>
    </row>
    <row r="11" spans="1:37" ht="15" customHeight="1" x14ac:dyDescent="0.2">
      <c r="B11" s="147">
        <v>1</v>
      </c>
      <c r="C11" s="212"/>
      <c r="D11" s="5" t="s">
        <v>8</v>
      </c>
      <c r="E11" s="189" t="s">
        <v>9</v>
      </c>
      <c r="F11" s="189"/>
      <c r="G11" s="189"/>
      <c r="H11" s="189"/>
      <c r="I11" s="189"/>
      <c r="J11" s="189"/>
    </row>
    <row r="12" spans="1:37" ht="15" customHeight="1" x14ac:dyDescent="0.2">
      <c r="B12" s="147">
        <v>3</v>
      </c>
      <c r="C12" s="212"/>
      <c r="D12" s="5" t="s">
        <v>11</v>
      </c>
      <c r="E12" s="189" t="s">
        <v>12</v>
      </c>
      <c r="F12" s="189"/>
      <c r="G12" s="189"/>
      <c r="H12" s="189"/>
      <c r="I12" s="189"/>
      <c r="J12" s="189"/>
    </row>
    <row r="13" spans="1:37" ht="15" customHeight="1" x14ac:dyDescent="0.25">
      <c r="B13" s="147">
        <v>5</v>
      </c>
      <c r="C13" s="212"/>
      <c r="D13" s="5" t="s">
        <v>13</v>
      </c>
      <c r="E13" s="189" t="s">
        <v>14</v>
      </c>
      <c r="F13" s="189"/>
      <c r="G13" s="189"/>
      <c r="H13" s="189"/>
      <c r="I13" s="189"/>
      <c r="J13" s="189"/>
      <c r="L13"/>
      <c r="M13"/>
      <c r="N13"/>
      <c r="O13"/>
      <c r="P13"/>
      <c r="Q13" s="101"/>
    </row>
    <row r="14" spans="1:37" ht="15" customHeight="1" x14ac:dyDescent="0.25">
      <c r="B14" s="149">
        <v>7</v>
      </c>
      <c r="C14" s="212"/>
      <c r="D14" s="5" t="s">
        <v>15</v>
      </c>
      <c r="E14" s="189" t="s">
        <v>52</v>
      </c>
      <c r="F14" s="189"/>
      <c r="G14" s="189"/>
      <c r="H14" s="189"/>
      <c r="I14" s="189"/>
      <c r="J14" s="189"/>
      <c r="L14"/>
      <c r="M14"/>
      <c r="N14"/>
      <c r="O14"/>
      <c r="P14"/>
    </row>
    <row r="15" spans="1:37" ht="15" customHeight="1" x14ac:dyDescent="0.25">
      <c r="B15" s="149">
        <v>9</v>
      </c>
      <c r="C15" s="212"/>
      <c r="D15" s="5" t="s">
        <v>16</v>
      </c>
      <c r="E15" s="189" t="s">
        <v>54</v>
      </c>
      <c r="F15" s="190"/>
      <c r="G15" s="190"/>
      <c r="H15" s="190"/>
      <c r="I15" s="190"/>
      <c r="J15" s="190"/>
      <c r="L15"/>
      <c r="M15"/>
      <c r="N15"/>
      <c r="O15"/>
      <c r="P15"/>
      <c r="AD15" s="86"/>
      <c r="AE15" s="86"/>
      <c r="AF15" s="86"/>
    </row>
    <row r="16" spans="1:37" ht="15" customHeight="1" x14ac:dyDescent="0.25">
      <c r="B16" s="195" t="s">
        <v>17</v>
      </c>
      <c r="C16" s="196"/>
      <c r="D16" s="196"/>
      <c r="E16" s="196"/>
      <c r="F16" s="196"/>
      <c r="G16" s="196"/>
      <c r="H16" s="196"/>
      <c r="I16" s="196"/>
      <c r="J16" s="197"/>
      <c r="L16"/>
      <c r="M16"/>
      <c r="N16"/>
      <c r="O16"/>
      <c r="P16"/>
      <c r="AC16" s="87"/>
      <c r="AD16" s="200" t="s">
        <v>23</v>
      </c>
      <c r="AE16" s="200"/>
      <c r="AF16" s="199"/>
      <c r="AG16" s="85">
        <v>3</v>
      </c>
      <c r="AH16" s="30">
        <v>4</v>
      </c>
      <c r="AI16" s="30">
        <v>5</v>
      </c>
      <c r="AJ16" s="30">
        <v>6</v>
      </c>
      <c r="AK16" s="30">
        <v>7</v>
      </c>
    </row>
    <row r="17" spans="1:41" x14ac:dyDescent="0.2">
      <c r="K17" s="18"/>
      <c r="L17" s="18"/>
      <c r="M17" s="18"/>
      <c r="N17" s="18"/>
      <c r="O17" s="18"/>
      <c r="AC17" s="87"/>
      <c r="AD17" s="200" t="s">
        <v>39</v>
      </c>
      <c r="AE17" s="200"/>
      <c r="AF17" s="199"/>
      <c r="AG17" s="85">
        <v>0.57999999999999996</v>
      </c>
      <c r="AH17" s="30">
        <v>0.9</v>
      </c>
      <c r="AI17" s="30">
        <v>1.1200000000000001</v>
      </c>
      <c r="AJ17" s="30">
        <v>1.24</v>
      </c>
      <c r="AK17" s="30">
        <v>1.32</v>
      </c>
    </row>
    <row r="18" spans="1:41" ht="15" customHeight="1" x14ac:dyDescent="0.25">
      <c r="K18" s="105"/>
      <c r="L18" s="105"/>
      <c r="M18" s="105"/>
      <c r="N18" s="105"/>
      <c r="O18" s="105"/>
      <c r="P18"/>
      <c r="Q18"/>
      <c r="R18"/>
      <c r="S18"/>
      <c r="T18"/>
    </row>
    <row r="19" spans="1:41" ht="15" x14ac:dyDescent="0.25">
      <c r="A19" s="31" t="s">
        <v>26</v>
      </c>
      <c r="B19" s="32" t="str">
        <f>IF('STEP2.1 CRITERIA COMPARISON'!B46=0,"",'STEP2.1 CRITERIA COMPARISON'!B46)</f>
        <v/>
      </c>
      <c r="C19" s="28"/>
      <c r="D19" s="150" t="s">
        <v>49</v>
      </c>
      <c r="E19" s="150"/>
      <c r="F19" s="150"/>
      <c r="G19" s="150"/>
      <c r="H19" s="150"/>
      <c r="I19" s="150"/>
      <c r="J19"/>
      <c r="K19" s="18"/>
      <c r="L19" s="18"/>
      <c r="M19" s="18"/>
      <c r="N19" s="18"/>
      <c r="O19" s="18"/>
      <c r="AB19" s="117"/>
    </row>
    <row r="20" spans="1:41" ht="15" customHeight="1" x14ac:dyDescent="0.2">
      <c r="B20" s="15"/>
      <c r="C20" s="176" t="s">
        <v>25</v>
      </c>
      <c r="D20" s="176"/>
      <c r="E20" s="176"/>
      <c r="F20" s="177"/>
      <c r="G20" s="177"/>
      <c r="H20" s="171" t="s">
        <v>89</v>
      </c>
      <c r="I20" s="171" t="s">
        <v>55</v>
      </c>
      <c r="K20" s="18"/>
      <c r="L20" s="18"/>
      <c r="M20" s="18"/>
      <c r="N20" s="18"/>
      <c r="O20" s="18"/>
      <c r="AA20" s="123" t="s">
        <v>78</v>
      </c>
      <c r="AN20" s="26" t="s">
        <v>0</v>
      </c>
      <c r="AO20" s="24">
        <v>1</v>
      </c>
    </row>
    <row r="21" spans="1:41" ht="15" customHeight="1" thickBot="1" x14ac:dyDescent="0.3">
      <c r="B21"/>
      <c r="C21" s="121" t="s">
        <v>0</v>
      </c>
      <c r="D21" s="121"/>
      <c r="E21" s="186" t="s">
        <v>1</v>
      </c>
      <c r="F21" s="187"/>
      <c r="G21" s="188"/>
      <c r="H21" s="172"/>
      <c r="I21" s="194"/>
      <c r="K21" s="209" t="s">
        <v>18</v>
      </c>
      <c r="L21" s="209"/>
      <c r="M21" s="209"/>
      <c r="N21" s="209"/>
      <c r="O21" s="209"/>
      <c r="P21" s="209"/>
      <c r="Q21" s="209"/>
      <c r="S21" s="209" t="s">
        <v>19</v>
      </c>
      <c r="T21" s="209"/>
      <c r="U21" s="209"/>
      <c r="V21" s="209"/>
      <c r="W21" s="209"/>
      <c r="X21" s="209"/>
      <c r="Y21" s="209"/>
      <c r="Z21"/>
      <c r="AB21" s="211" t="s">
        <v>20</v>
      </c>
      <c r="AC21" s="211"/>
      <c r="AN21" s="26" t="s">
        <v>1</v>
      </c>
      <c r="AO21" s="24">
        <v>2</v>
      </c>
    </row>
    <row r="22" spans="1:41" ht="15" x14ac:dyDescent="0.25">
      <c r="B22"/>
      <c r="C22" s="213">
        <f>+'STEP 1 HIERARCHY'!$B$21</f>
        <v>0</v>
      </c>
      <c r="D22" s="216" t="s">
        <v>10</v>
      </c>
      <c r="E22" s="178" t="str">
        <f>+IF(+'STEP 1 HIERARCHY'!$B$22="","",'STEP 1 HIERARCHY'!$B$22)</f>
        <v/>
      </c>
      <c r="F22" s="179"/>
      <c r="G22" s="180"/>
      <c r="H22" s="126"/>
      <c r="I22" s="127"/>
      <c r="M22" s="206">
        <f>+L25</f>
        <v>0</v>
      </c>
      <c r="N22" s="100"/>
      <c r="O22" s="206" t="str">
        <f>+L27</f>
        <v/>
      </c>
      <c r="P22" s="206" t="str">
        <f>+L28</f>
        <v/>
      </c>
      <c r="Q22" s="206" t="str">
        <f>+L29</f>
        <v/>
      </c>
      <c r="U22" s="206">
        <f>+T25</f>
        <v>0</v>
      </c>
      <c r="V22" s="206">
        <f>+T26</f>
        <v>0</v>
      </c>
      <c r="W22" s="206" t="str">
        <f>+T27</f>
        <v/>
      </c>
      <c r="X22" s="206" t="str">
        <f>+T28</f>
        <v/>
      </c>
      <c r="Y22" s="206" t="str">
        <f>+T29</f>
        <v/>
      </c>
      <c r="Z22" s="109"/>
      <c r="AN22" s="26"/>
      <c r="AO22" s="24">
        <v>3</v>
      </c>
    </row>
    <row r="23" spans="1:41" ht="15" customHeight="1" x14ac:dyDescent="0.25">
      <c r="B23"/>
      <c r="C23" s="215"/>
      <c r="D23" s="174"/>
      <c r="E23" s="160" t="str">
        <f>IF(+'STEP 1 HIERARCHY'!$A$23&gt;$C$6,"",IF('STEP 1 HIERARCHY'!$B$23="","",'STEP 1 HIERARCHY'!$B$23))</f>
        <v/>
      </c>
      <c r="F23" s="161"/>
      <c r="G23" s="162"/>
      <c r="H23" s="128"/>
      <c r="I23" s="128"/>
      <c r="K23" s="1"/>
      <c r="L23" s="17"/>
      <c r="M23" s="206"/>
      <c r="N23" s="100">
        <f>+L26</f>
        <v>0</v>
      </c>
      <c r="O23" s="206"/>
      <c r="P23" s="206"/>
      <c r="Q23" s="206"/>
      <c r="S23" s="1"/>
      <c r="T23" s="17"/>
      <c r="U23" s="206"/>
      <c r="V23" s="206"/>
      <c r="W23" s="206"/>
      <c r="X23" s="206"/>
      <c r="Y23" s="206"/>
      <c r="Z23" s="109"/>
      <c r="AB23" s="47" t="s">
        <v>40</v>
      </c>
      <c r="AC23" s="47" t="s">
        <v>22</v>
      </c>
      <c r="AE23" s="33"/>
      <c r="AF23" s="33"/>
      <c r="AG23" s="33"/>
      <c r="AH23" s="33"/>
      <c r="AI23" s="33"/>
      <c r="AJ23" s="33"/>
      <c r="AK23" s="33"/>
      <c r="AN23" s="24"/>
      <c r="AO23" s="24">
        <v>4</v>
      </c>
    </row>
    <row r="24" spans="1:41" ht="15" x14ac:dyDescent="0.25">
      <c r="B24"/>
      <c r="C24" s="215"/>
      <c r="D24" s="174"/>
      <c r="E24" s="160" t="str">
        <f>IF(+'STEP 1 HIERARCHY'!$A$24&gt;$C$6,"",IF('STEP 1 HIERARCHY'!$B$24="","",'STEP 1 HIERARCHY'!$B$24))</f>
        <v/>
      </c>
      <c r="F24" s="161"/>
      <c r="G24" s="162"/>
      <c r="H24" s="128"/>
      <c r="I24" s="128"/>
      <c r="K24" s="17"/>
      <c r="L24" s="17"/>
      <c r="M24" s="73">
        <v>1</v>
      </c>
      <c r="N24" s="73">
        <v>2</v>
      </c>
      <c r="O24" s="73">
        <v>3</v>
      </c>
      <c r="P24" s="73">
        <v>4</v>
      </c>
      <c r="Q24" s="73">
        <v>5</v>
      </c>
      <c r="S24" s="17"/>
      <c r="T24" s="17"/>
      <c r="U24" s="73">
        <v>1</v>
      </c>
      <c r="V24" s="73">
        <v>2</v>
      </c>
      <c r="W24" s="73">
        <v>3</v>
      </c>
      <c r="X24" s="73">
        <v>4</v>
      </c>
      <c r="Y24" s="73">
        <v>5</v>
      </c>
      <c r="Z24" s="73"/>
      <c r="AE24" s="34"/>
      <c r="AF24" s="35" t="s">
        <v>25</v>
      </c>
      <c r="AG24" s="35"/>
      <c r="AH24" s="35"/>
      <c r="AI24" s="35"/>
      <c r="AJ24" s="35"/>
      <c r="AK24" s="36"/>
      <c r="AN24" s="24"/>
      <c r="AO24" s="24">
        <v>5</v>
      </c>
    </row>
    <row r="25" spans="1:41" ht="24.95" customHeight="1" thickBot="1" x14ac:dyDescent="0.3">
      <c r="B25"/>
      <c r="C25" s="214"/>
      <c r="D25" s="175"/>
      <c r="E25" s="160" t="str">
        <f>IF(+'STEP 1 HIERARCHY'!$A$25&gt;$C$6,"",IF('STEP 1 HIERARCHY'!$B$25="","",'STEP 1 HIERARCHY'!$B$25))</f>
        <v/>
      </c>
      <c r="F25" s="161"/>
      <c r="G25" s="162"/>
      <c r="H25" s="130"/>
      <c r="I25" s="128"/>
      <c r="K25" s="9">
        <v>1</v>
      </c>
      <c r="L25" s="97">
        <f>IF(K25&gt;$C$6,"",'STEP 1 HIERARCHY'!$B21)</f>
        <v>0</v>
      </c>
      <c r="M25" s="78">
        <v>1</v>
      </c>
      <c r="N25" s="42" t="str">
        <f>IFERROR(IF(N24&gt;$C$6,"",IF(H22="A",I22,1/I22)),"")</f>
        <v/>
      </c>
      <c r="O25" s="42" t="str">
        <f>IFERROR(IF(O24&gt;$C$6,"",IF(H23="A",I23,1/I23)),"")</f>
        <v/>
      </c>
      <c r="P25" s="42" t="str">
        <f>IFERROR(IF(P24&gt;$C$6,"",IF(H24="A",I24,1/I24)),"")</f>
        <v/>
      </c>
      <c r="Q25" s="42" t="str">
        <f>IFERROR(IF(Q24&gt;$C$6,"",IF(H25="A",I25,1/I25)),"")</f>
        <v/>
      </c>
      <c r="S25" s="9">
        <v>1</v>
      </c>
      <c r="T25" s="97">
        <f>IF(S25&gt;$C$6,"",'STEP 1 HIERARCHY'!$B21)</f>
        <v>0</v>
      </c>
      <c r="U25" s="76" t="str">
        <f>IFERROR(IF(M25="","",M25/M$30),"")</f>
        <v/>
      </c>
      <c r="V25" s="75" t="str">
        <f>+IF($N$25="","",N25/N$30)</f>
        <v/>
      </c>
      <c r="W25" s="75" t="str">
        <f>+IF(O$25="","",O25/O$30)</f>
        <v/>
      </c>
      <c r="X25" s="75" t="str">
        <f t="shared" ref="X25:Y28" si="0">+IF(P$25="","",P25/P$30)</f>
        <v/>
      </c>
      <c r="Y25" s="75" t="str">
        <f>+IF(Q$25="","",Q25/Q$30)</f>
        <v/>
      </c>
      <c r="Z25" s="110"/>
      <c r="AA25" s="97">
        <f>+T25</f>
        <v>0</v>
      </c>
      <c r="AB25" s="81" t="str">
        <f>IF(U25&lt;&gt;"",AVERAGE(U25:Y25),"")</f>
        <v/>
      </c>
      <c r="AC25" s="82" t="str">
        <f>IF(AB25&lt;&gt;"",VLOOKUP($C$6,$AE$26:$AJ$29,2),"")</f>
        <v/>
      </c>
      <c r="AE25" s="37" t="s">
        <v>23</v>
      </c>
      <c r="AF25" s="37">
        <v>1</v>
      </c>
      <c r="AG25" s="37">
        <v>2</v>
      </c>
      <c r="AH25" s="37">
        <v>3</v>
      </c>
      <c r="AI25" s="37">
        <v>4</v>
      </c>
      <c r="AJ25" s="37">
        <v>5</v>
      </c>
      <c r="AK25" s="33"/>
      <c r="AN25" s="24"/>
      <c r="AO25" s="24">
        <v>6</v>
      </c>
    </row>
    <row r="26" spans="1:41" ht="15" x14ac:dyDescent="0.25">
      <c r="B26"/>
      <c r="C26" s="217" t="str">
        <f>IF($C$6&gt;2,'STEP 1 HIERARCHY'!$B$22,"")</f>
        <v/>
      </c>
      <c r="D26" s="144" t="s">
        <v>10</v>
      </c>
      <c r="E26" s="178" t="str">
        <f>IF('STEP 1 HIERARCHY'!$A$23&gt;$C$6,"",IF('STEP 1 HIERARCHY'!$B$23="","",'STEP 1 HIERARCHY'!$B$23))</f>
        <v/>
      </c>
      <c r="F26" s="179"/>
      <c r="G26" s="180"/>
      <c r="H26" s="127"/>
      <c r="I26" s="127"/>
      <c r="K26" s="9">
        <v>2</v>
      </c>
      <c r="L26" s="97">
        <f>IF(K26&gt;$C$6,"",'STEP 1 HIERARCHY'!$B22)</f>
        <v>0</v>
      </c>
      <c r="M26" s="79" t="str">
        <f>IF(N25="","",1/N25)</f>
        <v/>
      </c>
      <c r="N26" s="41">
        <v>1</v>
      </c>
      <c r="O26" s="42" t="str">
        <f>IFERROR(IF(O$24&gt;$C$6,"",IF(H26="A",I26,1/I26)),"")</f>
        <v/>
      </c>
      <c r="P26" s="42" t="str">
        <f>IFERROR(IF(P$24&gt;$C$6,"",IF($H27="A",$I27,1/$I27)),"")</f>
        <v/>
      </c>
      <c r="Q26" s="42" t="str">
        <f>IFERROR(IF(Q$24&gt;$C$6,"",IF($H28="A",$I28,1/$I28)),"")</f>
        <v/>
      </c>
      <c r="S26" s="9">
        <v>2</v>
      </c>
      <c r="T26" s="97">
        <f>IF(S26&gt;$C$6,"",'STEP 1 HIERARCHY'!$B22)</f>
        <v>0</v>
      </c>
      <c r="U26" s="77" t="str">
        <f>+IF(M26="","",M26/M$30)</f>
        <v/>
      </c>
      <c r="V26" s="45" t="str">
        <f>IFERROR(IF(N26="","",N26/N$30),"")</f>
        <v/>
      </c>
      <c r="W26" s="45" t="str">
        <f t="shared" ref="W26:W27" si="1">+IF(O$25="","",O26/O$30)</f>
        <v/>
      </c>
      <c r="X26" s="45" t="str">
        <f t="shared" si="0"/>
        <v/>
      </c>
      <c r="Y26" s="45" t="str">
        <f>+IF(Q$25="","",Q26/Q$30)</f>
        <v/>
      </c>
      <c r="Z26" s="110"/>
      <c r="AA26" s="97">
        <f>+T26</f>
        <v>0</v>
      </c>
      <c r="AB26" s="81" t="str">
        <f>IF(U26&lt;&gt;"",AVERAGE(U26:Y26),"")</f>
        <v/>
      </c>
      <c r="AC26" s="82" t="str">
        <f>IF(AB26&lt;&gt;"",VLOOKUP($C$6,$AE$26:$AJ$29,3),"")</f>
        <v/>
      </c>
      <c r="AE26" s="37">
        <v>2</v>
      </c>
      <c r="AF26" s="38" t="str">
        <f>IFERROR(MMULT($M$25:N$25,$AB$25:$AB26)/$AB$25,"")</f>
        <v/>
      </c>
      <c r="AG26" s="38" t="str">
        <f>IFERROR(MMULT(M26:N$26,AB25:AB26)/$AB$26,"")</f>
        <v/>
      </c>
      <c r="AH26" s="38"/>
      <c r="AI26" s="38"/>
      <c r="AJ26" s="38"/>
      <c r="AK26" s="33"/>
      <c r="AN26" s="24"/>
      <c r="AO26" s="24">
        <v>7</v>
      </c>
    </row>
    <row r="27" spans="1:41" ht="15" x14ac:dyDescent="0.25">
      <c r="B27"/>
      <c r="C27" s="215"/>
      <c r="D27" s="145"/>
      <c r="E27" s="160" t="str">
        <f>IF('STEP 1 HIERARCHY'!$A$24&gt;$C$6,"",IF('STEP 1 HIERARCHY'!$B$24="","",'STEP 1 HIERARCHY'!$B$24))</f>
        <v/>
      </c>
      <c r="F27" s="161"/>
      <c r="G27" s="162"/>
      <c r="H27" s="128"/>
      <c r="I27" s="128"/>
      <c r="K27" s="9">
        <v>3</v>
      </c>
      <c r="L27" s="97" t="str">
        <f>IF(K27&gt;$C$6,"",'STEP 1 HIERARCHY'!$B23)</f>
        <v/>
      </c>
      <c r="M27" s="79" t="str">
        <f>+IF(O25="","",1/O25)</f>
        <v/>
      </c>
      <c r="N27" s="42" t="str">
        <f>+IF(O26="","",1/O26)</f>
        <v/>
      </c>
      <c r="O27" s="41">
        <v>1</v>
      </c>
      <c r="P27" s="42" t="str">
        <f>IFERROR(IF(P$24&gt;$C$6,"",IF($H29="A",$I29,1/$I29)),"")</f>
        <v/>
      </c>
      <c r="Q27" s="42" t="str">
        <f>IFERROR(IF(Q$24&gt;$C$6,"",IF($H30="A",$I30,1/$I30)),"")</f>
        <v/>
      </c>
      <c r="S27" s="9">
        <v>3</v>
      </c>
      <c r="T27" s="97" t="str">
        <f>IF(S27&gt;$C$6,"",'STEP 1 HIERARCHY'!$B23)</f>
        <v/>
      </c>
      <c r="U27" s="77" t="str">
        <f t="shared" ref="U27:U29" si="2">+IF(M27="","",M27/M$30)</f>
        <v/>
      </c>
      <c r="V27" s="45" t="str">
        <f t="shared" ref="V27:V29" si="3">+IF(N27="","",N27/N$30)</f>
        <v/>
      </c>
      <c r="W27" s="45" t="str">
        <f t="shared" si="1"/>
        <v/>
      </c>
      <c r="X27" s="45" t="str">
        <f t="shared" si="0"/>
        <v/>
      </c>
      <c r="Y27" s="45" t="str">
        <f t="shared" si="0"/>
        <v/>
      </c>
      <c r="Z27" s="110"/>
      <c r="AA27" s="97" t="str">
        <f>+T27</f>
        <v/>
      </c>
      <c r="AB27" s="81" t="str">
        <f>IF(U27&lt;&gt;"",AVERAGE(U27:Y27),"")</f>
        <v/>
      </c>
      <c r="AC27" s="82" t="str">
        <f>IF(AB27&lt;&gt;"",VLOOKUP($C$6,$AE$26:$AJ$29,4),"")</f>
        <v/>
      </c>
      <c r="AE27" s="37">
        <v>3</v>
      </c>
      <c r="AF27" s="38" t="str">
        <f>IFERROR(MMULT($M$25:O$25,$AB$25:$AB27)/$AB$25,"")</f>
        <v/>
      </c>
      <c r="AG27" s="38" t="str">
        <f>IFERROR(MMULT(M$26:O$26,AB25:AB27)/$AB$26,"")</f>
        <v/>
      </c>
      <c r="AH27" s="38" t="str">
        <f>IFERROR(MMULT(M27:O27,AB25:AB27)/$AB$27,"")</f>
        <v/>
      </c>
      <c r="AI27" s="38"/>
      <c r="AJ27" s="38"/>
      <c r="AK27" s="33"/>
      <c r="AN27" s="24"/>
      <c r="AO27" s="24">
        <v>8</v>
      </c>
    </row>
    <row r="28" spans="1:41" ht="15.75" thickBot="1" x14ac:dyDescent="0.3">
      <c r="B28"/>
      <c r="C28" s="214"/>
      <c r="D28" s="146"/>
      <c r="E28" s="163" t="str">
        <f>IF('STEP 1 HIERARCHY'!$A$25&gt;$C$6,"",IF('STEP 1 HIERARCHY'!$B$25="","",'STEP 1 HIERARCHY'!$B$25))</f>
        <v/>
      </c>
      <c r="F28" s="164"/>
      <c r="G28" s="165"/>
      <c r="H28" s="130"/>
      <c r="I28" s="130"/>
      <c r="K28" s="74">
        <v>4</v>
      </c>
      <c r="L28" s="97" t="str">
        <f>IF(K28&gt;$C$6,"",'STEP 1 HIERARCHY'!$B24)</f>
        <v/>
      </c>
      <c r="M28" s="79" t="str">
        <f>+IF(P25="","",1/P25)</f>
        <v/>
      </c>
      <c r="N28" s="42" t="str">
        <f>IF(P26="","",1/P26)</f>
        <v/>
      </c>
      <c r="O28" s="42" t="str">
        <f>IF(P27="","",1/P27)</f>
        <v/>
      </c>
      <c r="P28" s="41">
        <v>1</v>
      </c>
      <c r="Q28" s="42" t="str">
        <f>IFERROR(IF(Q$24&gt;$C$6,"",IF($H31="A",$I31,1/$I31)),"")</f>
        <v/>
      </c>
      <c r="S28" s="9">
        <v>4</v>
      </c>
      <c r="T28" s="97" t="str">
        <f>IF(S28&gt;$C$6,"",'STEP 1 HIERARCHY'!$B24)</f>
        <v/>
      </c>
      <c r="U28" s="77" t="str">
        <f t="shared" si="2"/>
        <v/>
      </c>
      <c r="V28" s="45" t="str">
        <f t="shared" si="3"/>
        <v/>
      </c>
      <c r="W28" s="45" t="str">
        <f>+IF(O28="","",O28/O$30)</f>
        <v/>
      </c>
      <c r="X28" s="45" t="str">
        <f t="shared" si="0"/>
        <v/>
      </c>
      <c r="Y28" s="45" t="str">
        <f>+IF(Q$25="","",Q28/Q$30)</f>
        <v/>
      </c>
      <c r="Z28" s="110"/>
      <c r="AA28" s="97" t="str">
        <f>+T28</f>
        <v/>
      </c>
      <c r="AB28" s="81" t="str">
        <f>IF(U28&lt;&gt;"",AVERAGE(U28:Y28),"")</f>
        <v/>
      </c>
      <c r="AC28" s="82" t="str">
        <f>IF(AB28&lt;&gt;"",VLOOKUP($C$6,$AE$26:$AJ$29,5),"")</f>
        <v/>
      </c>
      <c r="AE28" s="37">
        <v>4</v>
      </c>
      <c r="AF28" s="38" t="str">
        <f>IFERROR(MMULT($M$25:P$25,$AB$25:$AB28)/$AB$25,"")</f>
        <v/>
      </c>
      <c r="AG28" s="38" t="str">
        <f>IFERROR(MMULT(M26:P26,AB25:AB28)/$AB$26,"")</f>
        <v/>
      </c>
      <c r="AH28" s="38" t="str">
        <f>IFERROR(MMULT(M26:P26,AB25:AB28)/$AB$27,"")</f>
        <v/>
      </c>
      <c r="AI28" s="38" t="str">
        <f>IFERROR(MMULT(M28:P28,AB25:AB28)/$AB$28,"")</f>
        <v/>
      </c>
      <c r="AJ28" s="38"/>
      <c r="AK28" s="33"/>
      <c r="AN28" s="24"/>
      <c r="AO28" s="24">
        <v>9</v>
      </c>
    </row>
    <row r="29" spans="1:41" ht="15" x14ac:dyDescent="0.25">
      <c r="B29"/>
      <c r="C29" s="213" t="str">
        <f>IF($C$6&lt;=3,"",'STEP 1 HIERARCHY'!$B$23)</f>
        <v/>
      </c>
      <c r="D29" s="144" t="s">
        <v>10</v>
      </c>
      <c r="E29" s="178" t="str">
        <f>IF('STEP 1 HIERARCHY'!$A$24&gt;$C$6,"",IF('STEP 1 HIERARCHY'!$B$24="","",'STEP 1 HIERARCHY'!$B$24))</f>
        <v/>
      </c>
      <c r="F29" s="179"/>
      <c r="G29" s="180"/>
      <c r="H29" s="127"/>
      <c r="I29" s="127"/>
      <c r="K29" s="74">
        <v>5</v>
      </c>
      <c r="L29" s="97" t="str">
        <f>IF(K29&gt;$C$6,"",'STEP 1 HIERARCHY'!$B25)</f>
        <v/>
      </c>
      <c r="M29" s="80" t="str">
        <f>IF($Q25="","",1/$Q25)</f>
        <v/>
      </c>
      <c r="N29" s="43" t="str">
        <f>IF($Q26="","",1/$Q26)</f>
        <v/>
      </c>
      <c r="O29" s="43" t="str">
        <f>IF($Q27="","",1/$Q27)</f>
        <v/>
      </c>
      <c r="P29" s="43" t="str">
        <f>IF($Q28="","",1/$Q28)</f>
        <v/>
      </c>
      <c r="Q29" s="44">
        <v>1</v>
      </c>
      <c r="S29" s="9">
        <v>5</v>
      </c>
      <c r="T29" s="97" t="str">
        <f>IF(S29&gt;$C$6,"",'STEP 1 HIERARCHY'!$B25)</f>
        <v/>
      </c>
      <c r="U29" s="77" t="str">
        <f t="shared" si="2"/>
        <v/>
      </c>
      <c r="V29" s="45" t="str">
        <f t="shared" si="3"/>
        <v/>
      </c>
      <c r="W29" s="45" t="str">
        <f>+IF(O29="","",O29/O$30)</f>
        <v/>
      </c>
      <c r="X29" s="45" t="str">
        <f>+IF(P29="","",P29/P$30)</f>
        <v/>
      </c>
      <c r="Y29" s="45" t="str">
        <f>+IF(Q$25="","",Q29/Q$30)</f>
        <v/>
      </c>
      <c r="Z29" s="110"/>
      <c r="AA29" s="97" t="str">
        <f>+T29</f>
        <v/>
      </c>
      <c r="AB29" s="81" t="str">
        <f>IF(U29&lt;&gt;"",AVERAGE(U29:Y29),"")</f>
        <v/>
      </c>
      <c r="AC29" s="82" t="str">
        <f>IF(AB29&lt;&gt;"",VLOOKUP($C$6,$AE$26:$AJ$29,6),"")</f>
        <v/>
      </c>
      <c r="AE29" s="37">
        <v>5</v>
      </c>
      <c r="AF29" s="38" t="str">
        <f>IFERROR(MMULT($M$25:Q$25,$AB$25:$AB29)/$AB$25,"")</f>
        <v/>
      </c>
      <c r="AG29" s="38" t="str">
        <f>IFERROR(MMULT(M26:Q26,$AB$25:$AB29)/$AB$26,"")</f>
        <v/>
      </c>
      <c r="AH29" s="38" t="str">
        <f>IFERROR(MMULT(M27:Q27,$AB$25:$AB29)/$AB$27,"")</f>
        <v/>
      </c>
      <c r="AI29" s="38" t="str">
        <f>IFERROR(MMULT(M28:Q28,$AB$25:$AB29)/$AB$28,"")</f>
        <v/>
      </c>
      <c r="AJ29" s="38" t="str">
        <f>IFERROR(MMULT(M29:Q29,$AB$25:$AB29)/$AB$29,"")</f>
        <v/>
      </c>
      <c r="AK29" s="33"/>
    </row>
    <row r="30" spans="1:41" ht="15.75" thickBot="1" x14ac:dyDescent="0.3">
      <c r="B30"/>
      <c r="C30" s="214"/>
      <c r="D30" s="146"/>
      <c r="E30" s="163" t="str">
        <f>IF('STEP 1 HIERARCHY'!$A$25&gt;$C$6,"",IF('STEP 1 HIERARCHY'!$B$25="","",'STEP 1 HIERARCHY'!$B$25))</f>
        <v/>
      </c>
      <c r="F30" s="164"/>
      <c r="G30" s="165"/>
      <c r="H30" s="128"/>
      <c r="I30" s="128"/>
      <c r="L30" s="39" t="s">
        <v>47</v>
      </c>
      <c r="M30" s="40" t="str">
        <f>IF(M26="","",SUM(M25:M29))</f>
        <v/>
      </c>
      <c r="N30" s="40" t="str">
        <f>IF(N25="","",SUM(N25:N29))</f>
        <v/>
      </c>
      <c r="O30" s="40" t="str">
        <f>IF(O25="","",SUM(O25:O29))</f>
        <v/>
      </c>
      <c r="P30" s="40" t="str">
        <f>IF(P25="","",SUM(P25:P29))</f>
        <v/>
      </c>
      <c r="Q30" s="40" t="str">
        <f>IF(Q25="","",SUM(Q25:Q29))</f>
        <v/>
      </c>
      <c r="AB30" s="84" t="s">
        <v>24</v>
      </c>
      <c r="AC30" s="83" t="str">
        <f>IFERROR(IF($C$6=2,"",((AVERAGE(AC25:AC29)-$C$6)/($C$6-1))/LOOKUP($C$6,$AG$16:$AK$17)),"")</f>
        <v/>
      </c>
      <c r="AD30"/>
      <c r="AE30" s="33"/>
      <c r="AF30" s="33"/>
      <c r="AG30" s="33"/>
      <c r="AH30" s="33"/>
      <c r="AI30" s="33"/>
      <c r="AJ30" s="33"/>
      <c r="AK30" s="33"/>
    </row>
    <row r="31" spans="1:41" ht="15" x14ac:dyDescent="0.25">
      <c r="B31"/>
      <c r="C31" s="96" t="str">
        <f>IF($C$6&lt;=4,"",+'STEP 1 HIERARCHY'!$B$24)</f>
        <v/>
      </c>
      <c r="D31" s="6" t="s">
        <v>10</v>
      </c>
      <c r="E31" s="178" t="str">
        <f>IF('STEP 1 HIERARCHY'!$A$25&gt;$C$6,"",IF('STEP 1 HIERARCHY'!$B$25="","",'STEP 1 HIERARCHY'!$B$25))</f>
        <v/>
      </c>
      <c r="F31" s="179"/>
      <c r="G31" s="180"/>
      <c r="H31" s="127"/>
      <c r="I31" s="127"/>
      <c r="AB31" s="210" t="str">
        <f>+IF(AC30="","CONSISTENT COMPARISONS",IF(AC30&lt;=0.1,"CONSISTENT COMPARISONS", "INCONSISTENT COMPARISONS"))</f>
        <v>CONSISTENT COMPARISONS</v>
      </c>
      <c r="AC31" s="210"/>
      <c r="AD31"/>
      <c r="AE31" s="33"/>
      <c r="AF31" s="33"/>
      <c r="AG31" s="33"/>
      <c r="AH31" s="33"/>
      <c r="AI31" s="33"/>
      <c r="AJ31" s="33"/>
      <c r="AK31" s="33"/>
    </row>
    <row r="32" spans="1:41" x14ac:dyDescent="0.2">
      <c r="B32" s="19"/>
      <c r="I32" s="19"/>
    </row>
    <row r="33" spans="1:36" ht="15" x14ac:dyDescent="0.25">
      <c r="A33" s="31" t="s">
        <v>27</v>
      </c>
      <c r="B33" s="32" t="str">
        <f>IF('STEP2.1 CRITERIA COMPARISON'!B47=0,"",'STEP2.1 CRITERIA COMPARISON'!B47)</f>
        <v/>
      </c>
      <c r="C33" s="28"/>
      <c r="D33" s="150" t="s">
        <v>49</v>
      </c>
      <c r="E33" s="150"/>
      <c r="F33" s="150"/>
      <c r="G33" s="150"/>
      <c r="H33" s="150"/>
      <c r="I33" s="150"/>
    </row>
    <row r="34" spans="1:36" ht="15" customHeight="1" x14ac:dyDescent="0.25">
      <c r="B34"/>
      <c r="C34" s="176" t="s">
        <v>25</v>
      </c>
      <c r="D34" s="176"/>
      <c r="E34" s="176"/>
      <c r="F34" s="177"/>
      <c r="G34" s="177"/>
      <c r="H34" s="171" t="s">
        <v>89</v>
      </c>
      <c r="I34" s="171" t="s">
        <v>55</v>
      </c>
      <c r="AB34" s="118"/>
    </row>
    <row r="35" spans="1:36" ht="15" customHeight="1" thickBot="1" x14ac:dyDescent="0.3">
      <c r="B35"/>
      <c r="C35" s="121" t="s">
        <v>0</v>
      </c>
      <c r="D35" s="121"/>
      <c r="E35" s="186" t="s">
        <v>1</v>
      </c>
      <c r="F35" s="187"/>
      <c r="G35" s="188"/>
      <c r="H35" s="172"/>
      <c r="I35" s="194"/>
      <c r="K35" s="209" t="s">
        <v>18</v>
      </c>
      <c r="L35" s="209"/>
      <c r="M35" s="209"/>
      <c r="N35" s="209"/>
      <c r="O35" s="209"/>
      <c r="P35" s="209"/>
      <c r="Q35" s="209"/>
      <c r="S35" s="209" t="s">
        <v>19</v>
      </c>
      <c r="T35" s="209"/>
      <c r="U35" s="209"/>
      <c r="V35" s="209"/>
      <c r="W35" s="209"/>
      <c r="X35" s="209"/>
      <c r="Y35" s="209"/>
      <c r="Z35"/>
      <c r="AB35" s="211" t="s">
        <v>20</v>
      </c>
      <c r="AC35" s="211"/>
    </row>
    <row r="36" spans="1:36" ht="15" customHeight="1" x14ac:dyDescent="0.25">
      <c r="B36"/>
      <c r="C36" s="213">
        <f>+'STEP 1 HIERARCHY'!$B$21</f>
        <v>0</v>
      </c>
      <c r="D36" s="216" t="s">
        <v>10</v>
      </c>
      <c r="E36" s="178" t="str">
        <f>+IF(+'STEP 1 HIERARCHY'!$B$22="","",'STEP 1 HIERARCHY'!$B$22)</f>
        <v/>
      </c>
      <c r="F36" s="179"/>
      <c r="G36" s="180"/>
      <c r="H36" s="126"/>
      <c r="I36" s="127"/>
      <c r="M36" s="206">
        <f>+L39</f>
        <v>0</v>
      </c>
      <c r="N36" s="206">
        <f>+L40</f>
        <v>0</v>
      </c>
      <c r="O36" s="206" t="str">
        <f>+L41</f>
        <v/>
      </c>
      <c r="P36" s="206" t="str">
        <f>+L42</f>
        <v/>
      </c>
      <c r="Q36" s="206" t="str">
        <f>+L43</f>
        <v/>
      </c>
      <c r="U36" s="206">
        <f>+T39</f>
        <v>0</v>
      </c>
      <c r="V36" s="206">
        <f>+T40</f>
        <v>0</v>
      </c>
      <c r="W36" s="206" t="str">
        <f>+T41</f>
        <v/>
      </c>
      <c r="X36" s="206" t="str">
        <f>+T42</f>
        <v/>
      </c>
      <c r="Y36" s="206" t="str">
        <f>+T43</f>
        <v/>
      </c>
      <c r="Z36" s="109"/>
    </row>
    <row r="37" spans="1:36" ht="15" customHeight="1" x14ac:dyDescent="0.25">
      <c r="B37"/>
      <c r="C37" s="215"/>
      <c r="D37" s="174"/>
      <c r="E37" s="160" t="str">
        <f>IF(+'STEP 1 HIERARCHY'!$A$23&gt;$C$6,"",IF('STEP 1 HIERARCHY'!$B$23="","",'STEP 1 HIERARCHY'!$B$23))</f>
        <v/>
      </c>
      <c r="F37" s="161"/>
      <c r="G37" s="162"/>
      <c r="H37" s="128"/>
      <c r="I37" s="128"/>
      <c r="K37" s="1"/>
      <c r="L37" s="17"/>
      <c r="M37" s="206"/>
      <c r="N37" s="206"/>
      <c r="O37" s="206"/>
      <c r="P37" s="206"/>
      <c r="Q37" s="206"/>
      <c r="S37" s="1"/>
      <c r="T37" s="17"/>
      <c r="U37" s="206"/>
      <c r="V37" s="206"/>
      <c r="W37" s="206"/>
      <c r="X37" s="206"/>
      <c r="Y37" s="206"/>
      <c r="Z37" s="109"/>
      <c r="AB37" s="47" t="s">
        <v>40</v>
      </c>
      <c r="AC37" s="47" t="s">
        <v>22</v>
      </c>
    </row>
    <row r="38" spans="1:36" ht="15" customHeight="1" x14ac:dyDescent="0.25">
      <c r="B38"/>
      <c r="C38" s="215"/>
      <c r="D38" s="174"/>
      <c r="E38" s="160" t="str">
        <f>IF(+'STEP 1 HIERARCHY'!$A$24&gt;$C$6,"",IF('STEP 1 HIERARCHY'!$B$24="","",'STEP 1 HIERARCHY'!$B$24))</f>
        <v/>
      </c>
      <c r="F38" s="161"/>
      <c r="G38" s="162"/>
      <c r="H38" s="128"/>
      <c r="I38" s="128"/>
      <c r="K38" s="17"/>
      <c r="L38" s="17"/>
      <c r="M38" s="73">
        <v>1</v>
      </c>
      <c r="N38" s="73">
        <v>2</v>
      </c>
      <c r="O38" s="73">
        <v>3</v>
      </c>
      <c r="P38" s="73">
        <v>4</v>
      </c>
      <c r="Q38" s="73">
        <v>5</v>
      </c>
      <c r="S38" s="17"/>
      <c r="T38" s="17"/>
      <c r="U38" s="73">
        <v>1</v>
      </c>
      <c r="V38" s="73">
        <v>2</v>
      </c>
      <c r="W38" s="73">
        <v>3</v>
      </c>
      <c r="X38" s="73">
        <v>4</v>
      </c>
      <c r="Y38" s="73">
        <v>5</v>
      </c>
      <c r="Z38" s="73"/>
      <c r="AE38" s="34"/>
      <c r="AF38" s="35" t="s">
        <v>25</v>
      </c>
      <c r="AG38" s="35"/>
      <c r="AH38" s="35"/>
      <c r="AI38" s="35"/>
      <c r="AJ38" s="35"/>
    </row>
    <row r="39" spans="1:36" ht="24.95" customHeight="1" thickBot="1" x14ac:dyDescent="0.3">
      <c r="B39"/>
      <c r="C39" s="214"/>
      <c r="D39" s="175"/>
      <c r="E39" s="160" t="str">
        <f>IF(+'STEP 1 HIERARCHY'!$A$25&gt;$C$6,"",IF('STEP 1 HIERARCHY'!$B$25="","",'STEP 1 HIERARCHY'!$B$25))</f>
        <v/>
      </c>
      <c r="F39" s="161"/>
      <c r="G39" s="162"/>
      <c r="H39" s="130"/>
      <c r="I39" s="128"/>
      <c r="K39" s="9">
        <v>1</v>
      </c>
      <c r="L39" s="97">
        <f>IF(K39&gt;$C$6,"",'STEP 1 HIERARCHY'!$B21)</f>
        <v>0</v>
      </c>
      <c r="M39" s="78">
        <v>1</v>
      </c>
      <c r="N39" s="42" t="str">
        <f>IFERROR(IF(N38&gt;$C$6,"",IF(H36="A",I36,1/I36)),"")</f>
        <v/>
      </c>
      <c r="O39" s="42" t="str">
        <f>IFERROR(IF(O38&gt;$C$6,"",IF(H37="A",I37,1/I37)),"")</f>
        <v/>
      </c>
      <c r="P39" s="42" t="str">
        <f>IFERROR(IF(P38&gt;$C$6,"",IF(H38="A",I38,1/I38)),"")</f>
        <v/>
      </c>
      <c r="Q39" s="42" t="str">
        <f>IFERROR(IF(Q38&gt;$C$6,"",IF(H39="A",I39,1/I39)),"")</f>
        <v/>
      </c>
      <c r="S39" s="9">
        <v>1</v>
      </c>
      <c r="T39" s="97">
        <f>IF(S39&gt;$C$6,"",'STEP 1 HIERARCHY'!$B21)</f>
        <v>0</v>
      </c>
      <c r="U39" s="76" t="str">
        <f>IFERROR(IF(M39="","",M39/$M$44),"")</f>
        <v/>
      </c>
      <c r="V39" s="75" t="str">
        <f>+IF(N39="","",N39/N$44)</f>
        <v/>
      </c>
      <c r="W39" s="75" t="str">
        <f>+IF(O$39="","",O39/O$44)</f>
        <v/>
      </c>
      <c r="X39" s="75" t="str">
        <f>+IF(P$39="","",P39/P$44)</f>
        <v/>
      </c>
      <c r="Y39" s="75" t="str">
        <f>+IF(Q$39="","",Q39/Q$44)</f>
        <v/>
      </c>
      <c r="Z39" s="110"/>
      <c r="AA39" s="97">
        <f>+T39</f>
        <v>0</v>
      </c>
      <c r="AB39" s="81" t="str">
        <f>IF(U39&lt;&gt;"",AVERAGE(U39:Y39),"")</f>
        <v/>
      </c>
      <c r="AC39" s="82" t="str">
        <f>IF(AB39&lt;&gt;"",VLOOKUP($C$6,$AE$40:$AJ$43,2),"")</f>
        <v/>
      </c>
      <c r="AE39" s="37" t="s">
        <v>23</v>
      </c>
      <c r="AF39" s="37">
        <v>1</v>
      </c>
      <c r="AG39" s="37">
        <v>2</v>
      </c>
      <c r="AH39" s="37">
        <v>3</v>
      </c>
      <c r="AI39" s="37">
        <v>4</v>
      </c>
      <c r="AJ39" s="37">
        <v>5</v>
      </c>
    </row>
    <row r="40" spans="1:36" ht="15" customHeight="1" x14ac:dyDescent="0.25">
      <c r="B40"/>
      <c r="C40" s="217" t="str">
        <f>IF($C$6&gt;2,'STEP 1 HIERARCHY'!$B$22,"")</f>
        <v/>
      </c>
      <c r="D40" s="144" t="s">
        <v>10</v>
      </c>
      <c r="E40" s="178" t="str">
        <f>IF('STEP 1 HIERARCHY'!$A$23&gt;$C$6,"",IF('STEP 1 HIERARCHY'!$B$23="","",'STEP 1 HIERARCHY'!$B$23))</f>
        <v/>
      </c>
      <c r="F40" s="179"/>
      <c r="G40" s="180"/>
      <c r="H40" s="127"/>
      <c r="I40" s="127"/>
      <c r="K40" s="9">
        <v>2</v>
      </c>
      <c r="L40" s="97">
        <f>IF(K40&gt;$C$6,"",'STEP 1 HIERARCHY'!$B22)</f>
        <v>0</v>
      </c>
      <c r="M40" s="79" t="str">
        <f>IF(N39="","",1/N39)</f>
        <v/>
      </c>
      <c r="N40" s="41">
        <v>1</v>
      </c>
      <c r="O40" s="42" t="str">
        <f>IFERROR(IF(O$24&gt;$C$6,"",IF(H40="A",I40,1/I40)),"")</f>
        <v/>
      </c>
      <c r="P40" s="42" t="str">
        <f>IFERROR(IF(P$24&gt;$C$6,"",IF($H41="A",$I41,1/$I41)),"")</f>
        <v/>
      </c>
      <c r="Q40" s="42" t="str">
        <f>IFERROR(IF(Q$24&gt;$C$6,"",IF($H42="A",$I42,1/$I42)),"")</f>
        <v/>
      </c>
      <c r="S40" s="9">
        <v>2</v>
      </c>
      <c r="T40" s="97">
        <f>IF(S40&gt;$C$6,"",'STEP 1 HIERARCHY'!$B22)</f>
        <v>0</v>
      </c>
      <c r="U40" s="77" t="str">
        <f>+IF(M40="","",M40/$M$44)</f>
        <v/>
      </c>
      <c r="V40" s="45" t="str">
        <f>IFERROR(IF(N40="","",N40/N$44),"")</f>
        <v/>
      </c>
      <c r="W40" s="45" t="str">
        <f t="shared" ref="W40:W41" si="4">+IF(O$39="","",O40/O$44)</f>
        <v/>
      </c>
      <c r="X40" s="45" t="str">
        <f t="shared" ref="X40:X42" si="5">+IF(P$39="","",P40/P$44)</f>
        <v/>
      </c>
      <c r="Y40" s="45" t="str">
        <f t="shared" ref="Y40:Y42" si="6">+IF(Q$39="","",Q40/Q$44)</f>
        <v/>
      </c>
      <c r="Z40" s="110"/>
      <c r="AA40" s="97">
        <f>+T40</f>
        <v>0</v>
      </c>
      <c r="AB40" s="81" t="str">
        <f>IF(U40&lt;&gt;"",AVERAGE(U40:Y40),"")</f>
        <v/>
      </c>
      <c r="AC40" s="82" t="str">
        <f>IF(AB40&lt;&gt;"",VLOOKUP($C$6,$AE$40:$AJ$43,3),"")</f>
        <v/>
      </c>
      <c r="AE40" s="37">
        <v>2</v>
      </c>
      <c r="AF40" s="38" t="str">
        <f>IFERROR(MMULT(M39:N39,AB39:AB40)/$AB$39,"")</f>
        <v/>
      </c>
      <c r="AG40" s="38" t="str">
        <f>IFERROR(MMULT(M40:N40,AB39:AB40)/$AB$40,"")</f>
        <v/>
      </c>
      <c r="AH40" s="38"/>
      <c r="AI40" s="38"/>
      <c r="AJ40" s="38"/>
    </row>
    <row r="41" spans="1:36" ht="15" x14ac:dyDescent="0.25">
      <c r="B41"/>
      <c r="C41" s="215"/>
      <c r="D41" s="145"/>
      <c r="E41" s="160" t="str">
        <f>IF('STEP 1 HIERARCHY'!$A$24&gt;$C$6,"",IF('STEP 1 HIERARCHY'!$B$24="","",'STEP 1 HIERARCHY'!$B$24))</f>
        <v/>
      </c>
      <c r="F41" s="161"/>
      <c r="G41" s="162"/>
      <c r="H41" s="128"/>
      <c r="I41" s="128"/>
      <c r="K41" s="9">
        <v>3</v>
      </c>
      <c r="L41" s="97" t="str">
        <f>IF(K41&gt;$C$6,"",'STEP 1 HIERARCHY'!$B23)</f>
        <v/>
      </c>
      <c r="M41" s="79" t="str">
        <f>+IF(O39="","",1/O39)</f>
        <v/>
      </c>
      <c r="N41" s="42" t="str">
        <f>+IF(O40="","",1/O40)</f>
        <v/>
      </c>
      <c r="O41" s="41">
        <v>1</v>
      </c>
      <c r="P41" s="42" t="str">
        <f>IFERROR(IF(P$24&gt;$C$6,"",IF($H43="A",$I43,1/$I43)),"")</f>
        <v/>
      </c>
      <c r="Q41" s="42" t="str">
        <f>IFERROR(IF(Q$24&gt;$C$6,"",IF($H44="A",$I44,1/$I44)),"")</f>
        <v/>
      </c>
      <c r="S41" s="9">
        <v>3</v>
      </c>
      <c r="T41" s="97" t="str">
        <f>IF(S41&gt;$C$6,"",'STEP 1 HIERARCHY'!$B23)</f>
        <v/>
      </c>
      <c r="U41" s="77" t="str">
        <f>+IF(M41="","",M41/$M$44)</f>
        <v/>
      </c>
      <c r="V41" s="45" t="str">
        <f t="shared" ref="V41" si="7">+IF(N41="","",N41/N$44)</f>
        <v/>
      </c>
      <c r="W41" s="45" t="str">
        <f t="shared" si="4"/>
        <v/>
      </c>
      <c r="X41" s="45" t="str">
        <f t="shared" si="5"/>
        <v/>
      </c>
      <c r="Y41" s="45" t="str">
        <f t="shared" si="6"/>
        <v/>
      </c>
      <c r="Z41" s="110"/>
      <c r="AA41" s="97" t="str">
        <f>+T41</f>
        <v/>
      </c>
      <c r="AB41" s="81" t="str">
        <f>IF(U41&lt;&gt;"",AVERAGE(U41:Y41),"")</f>
        <v/>
      </c>
      <c r="AC41" s="82" t="str">
        <f>IF(AB41&lt;&gt;"",VLOOKUP($C$6,$AE$40:$AJ$43,4),"")</f>
        <v/>
      </c>
      <c r="AE41" s="37">
        <v>3</v>
      </c>
      <c r="AF41" s="38" t="str">
        <f>IFERROR(MMULT(M39:O39,AB39:AB41)/$AB$39,"")</f>
        <v/>
      </c>
      <c r="AG41" s="38" t="str">
        <f>IFERROR(MMULT(M40:O40,AB39:AB41)/$AB$40,"")</f>
        <v/>
      </c>
      <c r="AH41" s="38" t="str">
        <f>IFERROR(MMULT(M41:O41,AB39:AB41)/$AB$41,"")</f>
        <v/>
      </c>
      <c r="AI41" s="38"/>
      <c r="AJ41" s="38"/>
    </row>
    <row r="42" spans="1:36" ht="15.75" thickBot="1" x14ac:dyDescent="0.3">
      <c r="B42"/>
      <c r="C42" s="214"/>
      <c r="D42" s="146"/>
      <c r="E42" s="163" t="str">
        <f>IF('STEP 1 HIERARCHY'!$A$25&gt;$C$6,"",IF('STEP 1 HIERARCHY'!$B$25="","",'STEP 1 HIERARCHY'!$B$25))</f>
        <v/>
      </c>
      <c r="F42" s="164"/>
      <c r="G42" s="165"/>
      <c r="H42" s="130"/>
      <c r="I42" s="130"/>
      <c r="K42" s="74">
        <v>4</v>
      </c>
      <c r="L42" s="97" t="str">
        <f>IF(K42&gt;$C$6,"",'STEP 1 HIERARCHY'!$B24)</f>
        <v/>
      </c>
      <c r="M42" s="79" t="str">
        <f>+IF(P39="","",1/P39)</f>
        <v/>
      </c>
      <c r="N42" s="42" t="str">
        <f>IF(P40="","",1/P40)</f>
        <v/>
      </c>
      <c r="O42" s="42" t="str">
        <f>IF(P41="","",1/P41)</f>
        <v/>
      </c>
      <c r="P42" s="41">
        <v>1</v>
      </c>
      <c r="Q42" s="42" t="str">
        <f>IFERROR(IF(Q$24&gt;$C$6,"",IF($H45="A",$I45,1/$I45)),"")</f>
        <v/>
      </c>
      <c r="S42" s="9">
        <v>4</v>
      </c>
      <c r="T42" s="97" t="str">
        <f>IF(S42&gt;$C$6,"",'STEP 1 HIERARCHY'!$B24)</f>
        <v/>
      </c>
      <c r="U42" s="77" t="str">
        <f>+IF(M42="","",M42/$M$44)</f>
        <v/>
      </c>
      <c r="V42" s="45" t="str">
        <f>+IF(N42="","",N42/N$44)</f>
        <v/>
      </c>
      <c r="W42" s="45" t="str">
        <f t="shared" ref="W42" si="8">+IF(O42="","",O42/O$44)</f>
        <v/>
      </c>
      <c r="X42" s="45" t="str">
        <f t="shared" si="5"/>
        <v/>
      </c>
      <c r="Y42" s="45" t="str">
        <f t="shared" si="6"/>
        <v/>
      </c>
      <c r="Z42" s="110"/>
      <c r="AA42" s="97" t="str">
        <f>+T42</f>
        <v/>
      </c>
      <c r="AB42" s="81" t="str">
        <f>IF(U42&lt;&gt;"",AVERAGE(U42:Y42),"")</f>
        <v/>
      </c>
      <c r="AC42" s="82" t="str">
        <f>IF(AB42&lt;&gt;"",VLOOKUP($C$6,$AE$40:$AJ$43,5),"")</f>
        <v/>
      </c>
      <c r="AE42" s="37">
        <v>4</v>
      </c>
      <c r="AF42" s="38" t="str">
        <f>IFERROR(MMULT(M39:P39,AB39:AB42)/$AB$39,"")</f>
        <v/>
      </c>
      <c r="AG42" s="38" t="str">
        <f>IFERROR(MMULT(M40:P40,AB39:AB42)/$AB$40,"")</f>
        <v/>
      </c>
      <c r="AH42" s="38" t="str">
        <f>IFERROR(MMULT(M41:P41,AB39:AB42)/$AB$41,"")</f>
        <v/>
      </c>
      <c r="AI42" s="38" t="str">
        <f>IFERROR(MMULT(M42:P42,AB39:AB42)/$AB$42,"")</f>
        <v/>
      </c>
      <c r="AJ42" s="38"/>
    </row>
    <row r="43" spans="1:36" ht="15" x14ac:dyDescent="0.25">
      <c r="B43"/>
      <c r="C43" s="213" t="str">
        <f>IF($C$6&lt;=3,"",'STEP 1 HIERARCHY'!$B$23)</f>
        <v/>
      </c>
      <c r="D43" s="144" t="s">
        <v>10</v>
      </c>
      <c r="E43" s="178" t="str">
        <f>IF('STEP 1 HIERARCHY'!$A$24&gt;$C$6,"",IF('STEP 1 HIERARCHY'!$B$24="","",'STEP 1 HIERARCHY'!$B$24))</f>
        <v/>
      </c>
      <c r="F43" s="179"/>
      <c r="G43" s="180"/>
      <c r="H43" s="127"/>
      <c r="I43" s="127"/>
      <c r="K43" s="74">
        <v>5</v>
      </c>
      <c r="L43" s="97" t="str">
        <f>IF(K43&gt;$C$6,"",'STEP 1 HIERARCHY'!$B25)</f>
        <v/>
      </c>
      <c r="M43" s="80" t="str">
        <f>IF($Q39="","",1/$Q39)</f>
        <v/>
      </c>
      <c r="N43" s="43" t="str">
        <f>IF($Q40="","",1/$Q40)</f>
        <v/>
      </c>
      <c r="O43" s="43" t="str">
        <f>IF($Q41="","",1/$Q41)</f>
        <v/>
      </c>
      <c r="P43" s="43" t="str">
        <f>IF($Q42="","",1/$Q42)</f>
        <v/>
      </c>
      <c r="Q43" s="44">
        <v>1</v>
      </c>
      <c r="S43" s="9">
        <v>5</v>
      </c>
      <c r="T43" s="97" t="str">
        <f>IF(S43&gt;$C$6,"",'STEP 1 HIERARCHY'!$B25)</f>
        <v/>
      </c>
      <c r="U43" s="77" t="str">
        <f>+IF(M43="","",M43/$M$44)</f>
        <v/>
      </c>
      <c r="V43" s="45" t="str">
        <f>+IF(N43="","",N43/N$44)</f>
        <v/>
      </c>
      <c r="W43" s="45" t="str">
        <f>+IF(O43="","",O43/O$44)</f>
        <v/>
      </c>
      <c r="X43" s="45" t="str">
        <f>+IF(P43="","",P43/P$44)</f>
        <v/>
      </c>
      <c r="Y43" s="45" t="str">
        <f>+IF(Q$39="","",Q43/Q$44)</f>
        <v/>
      </c>
      <c r="Z43" s="110"/>
      <c r="AA43" s="97" t="str">
        <f>+T43</f>
        <v/>
      </c>
      <c r="AB43" s="81" t="str">
        <f>IF(U43&lt;&gt;"",AVERAGE(U43:Y43),"")</f>
        <v/>
      </c>
      <c r="AC43" s="82" t="str">
        <f>IF(AB43&lt;&gt;"",VLOOKUP($C$6,$AE$40:$AJ$43,6),"")</f>
        <v/>
      </c>
      <c r="AE43" s="37">
        <v>5</v>
      </c>
      <c r="AF43" s="38" t="str">
        <f>IFERROR(MMULT(M39:P39,AB40:AB43)/$AB$39,"")</f>
        <v/>
      </c>
      <c r="AG43" s="38" t="str">
        <f>IFERROR(MMULT(M40:Q40,AB39:AB43)/$AB$40,"")</f>
        <v/>
      </c>
      <c r="AH43" s="38" t="str">
        <f>IFERROR(MMULT(M41:Q41,AB39:AB43)/$AB$41,"")</f>
        <v/>
      </c>
      <c r="AI43" s="38" t="str">
        <f>IFERROR(MMULT(M42:Q42,$AB$39:$AB43)/$AB$42,"")</f>
        <v/>
      </c>
      <c r="AJ43" s="38" t="str">
        <f>IFERROR(MMULT(M43:Q43,$AB$39:$AB43)/$AB$43,"")</f>
        <v/>
      </c>
    </row>
    <row r="44" spans="1:36" ht="15.75" thickBot="1" x14ac:dyDescent="0.3">
      <c r="B44"/>
      <c r="C44" s="214"/>
      <c r="D44" s="146"/>
      <c r="E44" s="163" t="str">
        <f>IF('STEP 1 HIERARCHY'!$A$25&gt;$C$6,"",IF('STEP 1 HIERARCHY'!$B$25="","",'STEP 1 HIERARCHY'!$B$25))</f>
        <v/>
      </c>
      <c r="F44" s="164"/>
      <c r="G44" s="165"/>
      <c r="H44" s="128"/>
      <c r="I44" s="128"/>
      <c r="L44" s="39" t="s">
        <v>47</v>
      </c>
      <c r="M44" s="40" t="str">
        <f>IF(M40="","",SUM(M39:M43))</f>
        <v/>
      </c>
      <c r="N44" s="40" t="str">
        <f>IF(N39="","",SUM(N39:N43))</f>
        <v/>
      </c>
      <c r="O44" s="40" t="str">
        <f>IF(O39="","",SUM(O39:O43))</f>
        <v/>
      </c>
      <c r="P44" s="40" t="str">
        <f>IF(P39="","",SUM(P39:P43))</f>
        <v/>
      </c>
      <c r="Q44" s="40" t="str">
        <f>IF(Q39="","",SUM(Q39:Q43))</f>
        <v/>
      </c>
      <c r="AB44" s="27" t="s">
        <v>24</v>
      </c>
      <c r="AC44" s="57" t="str">
        <f>IFERROR(IF($C$6=2,"",((AVERAGE(AC39:AC43)-$C$6)/($C$6-1))/LOOKUP($C$6,$AG$16:$AK$17)),"")</f>
        <v/>
      </c>
    </row>
    <row r="45" spans="1:36" ht="15" x14ac:dyDescent="0.25">
      <c r="B45"/>
      <c r="C45" s="120" t="str">
        <f>IF($C$6&lt;=4,"",+'STEP 1 HIERARCHY'!$B$24)</f>
        <v/>
      </c>
      <c r="D45" s="6" t="s">
        <v>10</v>
      </c>
      <c r="E45" s="178" t="str">
        <f>IF('STEP 1 HIERARCHY'!$A$25&gt;$C$6,"",IF('STEP 1 HIERARCHY'!$B$25="","",'STEP 1 HIERARCHY'!$B$25))</f>
        <v/>
      </c>
      <c r="F45" s="179"/>
      <c r="G45" s="180"/>
      <c r="H45" s="127"/>
      <c r="I45" s="127"/>
      <c r="AB45" s="210" t="str">
        <f>+IF(AC44="","CONSISTENT COMPARISONS",IF(AC44&lt;=0.1,"CONSISTENT COMPARISONS", "INCONSISTENT COMPARISONS"))</f>
        <v>CONSISTENT COMPARISONS</v>
      </c>
      <c r="AC45" s="210"/>
    </row>
    <row r="46" spans="1:36" x14ac:dyDescent="0.2">
      <c r="B46" s="19"/>
      <c r="I46" s="19"/>
    </row>
    <row r="47" spans="1:36" ht="15" x14ac:dyDescent="0.25">
      <c r="A47" s="31" t="s">
        <v>31</v>
      </c>
      <c r="B47" s="32" t="str">
        <f>IF('STEP2.1 CRITERIA COMPARISON'!B48=0,"",'STEP2.1 CRITERIA COMPARISON'!B48)</f>
        <v/>
      </c>
      <c r="C47" s="28"/>
      <c r="D47" s="150" t="s">
        <v>49</v>
      </c>
      <c r="E47" s="150"/>
      <c r="F47" s="150"/>
      <c r="G47" s="150"/>
      <c r="H47" s="150"/>
      <c r="I47" s="150"/>
    </row>
    <row r="48" spans="1:36" ht="14.25" customHeight="1" x14ac:dyDescent="0.2">
      <c r="B48" s="15"/>
      <c r="C48" s="176" t="s">
        <v>25</v>
      </c>
      <c r="D48" s="176"/>
      <c r="E48" s="176"/>
      <c r="F48" s="177"/>
      <c r="G48" s="177"/>
      <c r="H48" s="171" t="s">
        <v>89</v>
      </c>
      <c r="I48" s="171" t="s">
        <v>55</v>
      </c>
      <c r="AB48" s="118"/>
    </row>
    <row r="49" spans="1:36" ht="15.75" thickBot="1" x14ac:dyDescent="0.3">
      <c r="B49"/>
      <c r="C49" s="121" t="s">
        <v>0</v>
      </c>
      <c r="D49" s="121"/>
      <c r="E49" s="186" t="s">
        <v>1</v>
      </c>
      <c r="F49" s="187"/>
      <c r="G49" s="188"/>
      <c r="H49" s="172"/>
      <c r="I49" s="194"/>
      <c r="K49" s="209" t="s">
        <v>18</v>
      </c>
      <c r="L49" s="209"/>
      <c r="M49" s="209"/>
      <c r="N49" s="209"/>
      <c r="O49" s="209"/>
      <c r="P49" s="209"/>
      <c r="Q49" s="209"/>
      <c r="S49" s="209" t="s">
        <v>19</v>
      </c>
      <c r="T49" s="209"/>
      <c r="U49" s="209"/>
      <c r="V49" s="209"/>
      <c r="W49" s="209"/>
      <c r="X49" s="209"/>
      <c r="Y49" s="209"/>
      <c r="Z49"/>
      <c r="AB49" s="211" t="s">
        <v>20</v>
      </c>
      <c r="AC49" s="211"/>
    </row>
    <row r="50" spans="1:36" ht="15" customHeight="1" x14ac:dyDescent="0.25">
      <c r="B50"/>
      <c r="C50" s="213">
        <f>+'STEP 1 HIERARCHY'!$B$21</f>
        <v>0</v>
      </c>
      <c r="D50" s="216" t="s">
        <v>10</v>
      </c>
      <c r="E50" s="178" t="str">
        <f>+IF(+'STEP 1 HIERARCHY'!$B$22="","",'STEP 1 HIERARCHY'!$B$22)</f>
        <v/>
      </c>
      <c r="F50" s="179"/>
      <c r="G50" s="180"/>
      <c r="H50" s="126"/>
      <c r="I50" s="127"/>
      <c r="M50" s="206">
        <f>+L53</f>
        <v>0</v>
      </c>
      <c r="N50" s="206">
        <f>+L54</f>
        <v>0</v>
      </c>
      <c r="O50" s="206" t="str">
        <f>+L55</f>
        <v/>
      </c>
      <c r="P50" s="206" t="str">
        <f>+L56</f>
        <v/>
      </c>
      <c r="Q50" s="206" t="str">
        <f>+L57</f>
        <v/>
      </c>
      <c r="U50" s="206">
        <f>+T53</f>
        <v>0</v>
      </c>
      <c r="V50" s="206">
        <f>+T54</f>
        <v>0</v>
      </c>
      <c r="W50" s="206" t="str">
        <f>+T55</f>
        <v/>
      </c>
      <c r="X50" s="206" t="str">
        <f>+T56</f>
        <v/>
      </c>
      <c r="Y50" s="206" t="str">
        <f>+T57</f>
        <v/>
      </c>
      <c r="Z50" s="109"/>
    </row>
    <row r="51" spans="1:36" ht="15" customHeight="1" x14ac:dyDescent="0.25">
      <c r="B51"/>
      <c r="C51" s="215"/>
      <c r="D51" s="174"/>
      <c r="E51" s="160" t="str">
        <f>IF(+'STEP 1 HIERARCHY'!$A$23&gt;$C$6,"",IF('STEP 1 HIERARCHY'!$B$23="","",'STEP 1 HIERARCHY'!$B$23))</f>
        <v/>
      </c>
      <c r="F51" s="161"/>
      <c r="G51" s="162"/>
      <c r="H51" s="128"/>
      <c r="I51" s="128"/>
      <c r="K51" s="1"/>
      <c r="L51" s="17"/>
      <c r="M51" s="206"/>
      <c r="N51" s="206"/>
      <c r="O51" s="206"/>
      <c r="P51" s="206"/>
      <c r="Q51" s="206"/>
      <c r="S51" s="1"/>
      <c r="T51" s="17"/>
      <c r="U51" s="206"/>
      <c r="V51" s="206"/>
      <c r="W51" s="206"/>
      <c r="X51" s="206"/>
      <c r="Y51" s="206"/>
      <c r="Z51" s="109"/>
      <c r="AB51" s="47" t="s">
        <v>40</v>
      </c>
      <c r="AC51" s="47" t="s">
        <v>22</v>
      </c>
    </row>
    <row r="52" spans="1:36" ht="15" customHeight="1" x14ac:dyDescent="0.25">
      <c r="B52"/>
      <c r="C52" s="215"/>
      <c r="D52" s="174"/>
      <c r="E52" s="160" t="str">
        <f>IF(+'STEP 1 HIERARCHY'!$A$24&gt;$C$6,"",IF('STEP 1 HIERARCHY'!$B$24="","",'STEP 1 HIERARCHY'!$B$24))</f>
        <v/>
      </c>
      <c r="F52" s="161"/>
      <c r="G52" s="162"/>
      <c r="H52" s="128"/>
      <c r="I52" s="128"/>
      <c r="K52" s="17"/>
      <c r="L52" s="17"/>
      <c r="M52" s="73">
        <v>1</v>
      </c>
      <c r="N52" s="73">
        <v>2</v>
      </c>
      <c r="O52" s="73">
        <v>3</v>
      </c>
      <c r="P52" s="73">
        <v>4</v>
      </c>
      <c r="Q52" s="73">
        <v>5</v>
      </c>
      <c r="S52" s="17"/>
      <c r="T52" s="17"/>
      <c r="U52" s="73">
        <v>1</v>
      </c>
      <c r="V52" s="73">
        <v>2</v>
      </c>
      <c r="W52" s="73">
        <v>3</v>
      </c>
      <c r="X52" s="73">
        <v>4</v>
      </c>
      <c r="Y52" s="73">
        <v>5</v>
      </c>
      <c r="Z52" s="73"/>
      <c r="AE52" s="34"/>
      <c r="AF52" s="35" t="s">
        <v>25</v>
      </c>
      <c r="AG52" s="35"/>
      <c r="AH52" s="35"/>
      <c r="AI52" s="35"/>
      <c r="AJ52" s="35"/>
    </row>
    <row r="53" spans="1:36" ht="24.95" customHeight="1" thickBot="1" x14ac:dyDescent="0.3">
      <c r="B53"/>
      <c r="C53" s="214"/>
      <c r="D53" s="175"/>
      <c r="E53" s="160" t="str">
        <f>IF(+'STEP 1 HIERARCHY'!$A$25&gt;$C$6,"",IF('STEP 1 HIERARCHY'!$B$25="","",'STEP 1 HIERARCHY'!$B$25))</f>
        <v/>
      </c>
      <c r="F53" s="161"/>
      <c r="G53" s="162"/>
      <c r="H53" s="130"/>
      <c r="I53" s="128"/>
      <c r="K53" s="9">
        <v>1</v>
      </c>
      <c r="L53" s="97">
        <f>IF(K53&gt;$C$6,"",'STEP 1 HIERARCHY'!$B21)</f>
        <v>0</v>
      </c>
      <c r="M53" s="78">
        <v>1</v>
      </c>
      <c r="N53" s="42" t="str">
        <f>IFERROR(IF(N52&gt;$C$6,"",IF(H50="A",I50,1/I50)),"")</f>
        <v/>
      </c>
      <c r="O53" s="42" t="str">
        <f>IFERROR(IF(O52&gt;$C$6,"",IF(H51="A",I51,1/I51)),"")</f>
        <v/>
      </c>
      <c r="P53" s="42" t="str">
        <f>IFERROR(IF(P52&gt;$C$6,"",IF(H52="A",I52,1/I52)),"")</f>
        <v/>
      </c>
      <c r="Q53" s="42" t="str">
        <f>IFERROR(IF(Q52&gt;$C$6,"",IF(H53="A",I53,1/I53)),"")</f>
        <v/>
      </c>
      <c r="S53" s="9">
        <v>1</v>
      </c>
      <c r="T53" s="97">
        <f>IF(S53&gt;$C$6,"",'STEP 1 HIERARCHY'!$B21)</f>
        <v>0</v>
      </c>
      <c r="U53" s="76" t="str">
        <f>IFERROR(IF(M53="","",M53/M$58),"")</f>
        <v/>
      </c>
      <c r="V53" s="75" t="str">
        <f>+IF(N53="","",N53/N$58)</f>
        <v/>
      </c>
      <c r="W53" s="75" t="str">
        <f>+IF(O$53="","",O53/O$58)</f>
        <v/>
      </c>
      <c r="X53" s="75" t="str">
        <f>+IF(P$53="","",P53/P$58)</f>
        <v/>
      </c>
      <c r="Y53" s="75" t="str">
        <f>+IF(Q$53="","",Q53/Q$58)</f>
        <v/>
      </c>
      <c r="Z53" s="110"/>
      <c r="AA53" s="97">
        <f>+T53</f>
        <v>0</v>
      </c>
      <c r="AB53" s="81" t="str">
        <f>IF(U53&lt;&gt;"",AVERAGE(U53:Y53),"")</f>
        <v/>
      </c>
      <c r="AC53" s="82" t="str">
        <f>IF(AB53&lt;&gt;"",VLOOKUP($C$6,$AE$53:$AJ$57,2),"")</f>
        <v/>
      </c>
      <c r="AE53" s="37" t="s">
        <v>23</v>
      </c>
      <c r="AF53" s="37">
        <v>1</v>
      </c>
      <c r="AG53" s="37">
        <v>2</v>
      </c>
      <c r="AH53" s="37">
        <v>3</v>
      </c>
      <c r="AI53" s="37">
        <v>4</v>
      </c>
      <c r="AJ53" s="37">
        <v>5</v>
      </c>
    </row>
    <row r="54" spans="1:36" ht="15" customHeight="1" x14ac:dyDescent="0.25">
      <c r="B54"/>
      <c r="C54" s="217" t="str">
        <f>IF($C$6&gt;2,'STEP 1 HIERARCHY'!$B$22,"")</f>
        <v/>
      </c>
      <c r="D54" s="144" t="s">
        <v>10</v>
      </c>
      <c r="E54" s="178" t="str">
        <f>IF('STEP 1 HIERARCHY'!$A$23&gt;$C$6,"",IF('STEP 1 HIERARCHY'!$B$23="","",'STEP 1 HIERARCHY'!$B$23))</f>
        <v/>
      </c>
      <c r="F54" s="179"/>
      <c r="G54" s="180"/>
      <c r="H54" s="127"/>
      <c r="I54" s="127"/>
      <c r="K54" s="9">
        <v>2</v>
      </c>
      <c r="L54" s="97">
        <f>IF(K54&gt;$C$6,"",'STEP 1 HIERARCHY'!$B22)</f>
        <v>0</v>
      </c>
      <c r="M54" s="79" t="str">
        <f>IF(N53="","",1/N53)</f>
        <v/>
      </c>
      <c r="N54" s="41">
        <v>1</v>
      </c>
      <c r="O54" s="42" t="str">
        <f>IFERROR(IF(O$24&gt;$C$6,"",IF(H54="A",I54,1/I54)),"")</f>
        <v/>
      </c>
      <c r="P54" s="42" t="str">
        <f>IFERROR(IF(P$24&gt;$C$6,"",IF($H55="A",$I55,1/$I55)),"")</f>
        <v/>
      </c>
      <c r="Q54" s="42" t="str">
        <f>IFERROR(IF(Q$24&gt;$C$6,"",IF($H56="A",$I56,1/$I56)),"")</f>
        <v/>
      </c>
      <c r="S54" s="9">
        <v>2</v>
      </c>
      <c r="T54" s="97">
        <f>IF(S54&gt;$C$6,"",'STEP 1 HIERARCHY'!$B22)</f>
        <v>0</v>
      </c>
      <c r="U54" s="77" t="str">
        <f t="shared" ref="U54:U57" si="9">+IF(M54="","",M54/M$58)</f>
        <v/>
      </c>
      <c r="V54" s="45" t="str">
        <f>IFERROR(IF(N54="","",N54/N$58),"")</f>
        <v/>
      </c>
      <c r="W54" s="45" t="str">
        <f t="shared" ref="W54:W55" si="10">+IF(O$53="","",O54/O$58)</f>
        <v/>
      </c>
      <c r="X54" s="45" t="str">
        <f>+IF(P$53="","",P54/P$58)</f>
        <v/>
      </c>
      <c r="Y54" s="45" t="str">
        <f t="shared" ref="Y54:Y56" si="11">+IF(Q$53="","",Q54/Q$58)</f>
        <v/>
      </c>
      <c r="Z54" s="110"/>
      <c r="AA54" s="97">
        <f>+T54</f>
        <v>0</v>
      </c>
      <c r="AB54" s="81" t="str">
        <f>IF(U54&lt;&gt;"",AVERAGE(U54:Y54),"")</f>
        <v/>
      </c>
      <c r="AC54" s="82" t="str">
        <f>IF(AB54&lt;&gt;"",VLOOKUP($C$6,$AE$53:$AJ$57,3),"")</f>
        <v/>
      </c>
      <c r="AE54" s="37">
        <v>2</v>
      </c>
      <c r="AF54" s="38" t="str">
        <f>IFERROR(MMULT(M53:N53,AB53:AB54)/$AB$53,"")</f>
        <v/>
      </c>
      <c r="AG54" s="38" t="str">
        <f>IFERROR(MMULT(M54:N54,AB53:AB54)/$AB$54,"")</f>
        <v/>
      </c>
      <c r="AH54" s="38"/>
      <c r="AI54" s="38"/>
      <c r="AJ54" s="38"/>
    </row>
    <row r="55" spans="1:36" ht="15" x14ac:dyDescent="0.25">
      <c r="B55"/>
      <c r="C55" s="215"/>
      <c r="D55" s="145"/>
      <c r="E55" s="160" t="str">
        <f>IF('STEP 1 HIERARCHY'!$A$24&gt;$C$6,"",IF('STEP 1 HIERARCHY'!$B$24="","",'STEP 1 HIERARCHY'!$B$24))</f>
        <v/>
      </c>
      <c r="F55" s="161"/>
      <c r="G55" s="162"/>
      <c r="H55" s="128"/>
      <c r="I55" s="128"/>
      <c r="K55" s="9">
        <v>3</v>
      </c>
      <c r="L55" s="97" t="str">
        <f>IF(K55&gt;$C$6,"",'STEP 1 HIERARCHY'!$B23)</f>
        <v/>
      </c>
      <c r="M55" s="79" t="str">
        <f>+IF(O53="","",1/O53)</f>
        <v/>
      </c>
      <c r="N55" s="42" t="str">
        <f>+IF(O54="","",1/O54)</f>
        <v/>
      </c>
      <c r="O55" s="41">
        <v>1</v>
      </c>
      <c r="P55" s="42" t="str">
        <f>IFERROR(IF(P$24&gt;$C$6,"",IF($H57="A",$I57,1/$I57)),"")</f>
        <v/>
      </c>
      <c r="Q55" s="42" t="str">
        <f>IFERROR(IF(Q$24&gt;$C$6,"",IF($H58="A",$I58,1/$I58)),"")</f>
        <v/>
      </c>
      <c r="S55" s="9">
        <v>3</v>
      </c>
      <c r="T55" s="97" t="str">
        <f>IF(S55&gt;$C$6,"",'STEP 1 HIERARCHY'!$B23)</f>
        <v/>
      </c>
      <c r="U55" s="77" t="str">
        <f t="shared" si="9"/>
        <v/>
      </c>
      <c r="V55" s="45" t="str">
        <f t="shared" ref="V55:V57" si="12">+IF(N55="","",N55/N$58)</f>
        <v/>
      </c>
      <c r="W55" s="45" t="str">
        <f t="shared" si="10"/>
        <v/>
      </c>
      <c r="X55" s="45" t="str">
        <f t="shared" ref="X55" si="13">+IF(P$53="","",P55/P$58)</f>
        <v/>
      </c>
      <c r="Y55" s="45" t="str">
        <f t="shared" si="11"/>
        <v/>
      </c>
      <c r="Z55" s="110"/>
      <c r="AA55" s="97" t="str">
        <f>+T55</f>
        <v/>
      </c>
      <c r="AB55" s="81" t="str">
        <f>IF(U55&lt;&gt;"",AVERAGE(U55:Y55),"")</f>
        <v/>
      </c>
      <c r="AC55" s="82" t="str">
        <f>IF(AB55&lt;&gt;"",VLOOKUP($C$6,$AE$53:$AJ$57,4),"")</f>
        <v/>
      </c>
      <c r="AE55" s="37">
        <v>3</v>
      </c>
      <c r="AF55" s="38" t="str">
        <f>IFERROR(MMULT(M53:O53,AB53:AB55)/$AB$53,"")</f>
        <v/>
      </c>
      <c r="AG55" s="38" t="str">
        <f>IFERROR(MMULT(M54:O54,AB53:AB55)/$AB$54,"")</f>
        <v/>
      </c>
      <c r="AH55" s="38" t="str">
        <f>IFERROR(MMULT(M55:O55,AB53:AB55)/$AB$55,"")</f>
        <v/>
      </c>
      <c r="AI55" s="38"/>
      <c r="AJ55" s="38"/>
    </row>
    <row r="56" spans="1:36" ht="15.75" thickBot="1" x14ac:dyDescent="0.3">
      <c r="B56"/>
      <c r="C56" s="214"/>
      <c r="D56" s="146"/>
      <c r="E56" s="163" t="str">
        <f>IF('STEP 1 HIERARCHY'!$A$25&gt;$C$6,"",IF('STEP 1 HIERARCHY'!$B$25="","",'STEP 1 HIERARCHY'!$B$25))</f>
        <v/>
      </c>
      <c r="F56" s="164"/>
      <c r="G56" s="165"/>
      <c r="H56" s="130"/>
      <c r="I56" s="130"/>
      <c r="K56" s="74">
        <v>4</v>
      </c>
      <c r="L56" s="97" t="str">
        <f>IF(K56&gt;$C$6,"",'STEP 1 HIERARCHY'!$B24)</f>
        <v/>
      </c>
      <c r="M56" s="79" t="str">
        <f>+IF(P53="","",1/P53)</f>
        <v/>
      </c>
      <c r="N56" s="42" t="str">
        <f>IF(P54="","",1/P54)</f>
        <v/>
      </c>
      <c r="O56" s="42" t="str">
        <f>IF(P55="","",1/P55)</f>
        <v/>
      </c>
      <c r="P56" s="41">
        <v>1</v>
      </c>
      <c r="Q56" s="42" t="str">
        <f>IFERROR(IF(Q$24&gt;$C$6,"",IF($H59="A",$I59,1/$I59)),"")</f>
        <v/>
      </c>
      <c r="S56" s="9">
        <v>4</v>
      </c>
      <c r="T56" s="97" t="str">
        <f>IF(S56&gt;$C$6,"",'STEP 1 HIERARCHY'!$B24)</f>
        <v/>
      </c>
      <c r="U56" s="77" t="str">
        <f t="shared" si="9"/>
        <v/>
      </c>
      <c r="V56" s="45" t="str">
        <f t="shared" si="12"/>
        <v/>
      </c>
      <c r="W56" s="45" t="str">
        <f>+IF(O56="","",O56/O$58)</f>
        <v/>
      </c>
      <c r="X56" s="45" t="str">
        <f>+IF(P$53="","",P56/P$58)</f>
        <v/>
      </c>
      <c r="Y56" s="45" t="str">
        <f t="shared" si="11"/>
        <v/>
      </c>
      <c r="Z56" s="110"/>
      <c r="AA56" s="97" t="str">
        <f>+T56</f>
        <v/>
      </c>
      <c r="AB56" s="81" t="str">
        <f>IF(U56&lt;&gt;"",AVERAGE(U56:Y56),"")</f>
        <v/>
      </c>
      <c r="AC56" s="82" t="str">
        <f>IF(AB56&lt;&gt;"",VLOOKUP($C$6,$AE$53:$AJ$57,5),"")</f>
        <v/>
      </c>
      <c r="AE56" s="37">
        <v>4</v>
      </c>
      <c r="AF56" s="38" t="str">
        <f>IFERROR(MMULT(M53:P53,AB53:AB56)/$AB$53,"")</f>
        <v/>
      </c>
      <c r="AG56" s="38" t="str">
        <f>IFERROR(MMULT(M54:P54,AB53:AB56)/$AB$54,"")</f>
        <v/>
      </c>
      <c r="AH56" s="38" t="str">
        <f>IFERROR(MMULT(M54:P54,AB53:AB56)/$AB$55,"")</f>
        <v/>
      </c>
      <c r="AI56" s="38" t="str">
        <f>IFERROR(MMULT(M56:P56,AB53:AB56)/$AB$56,"")</f>
        <v/>
      </c>
      <c r="AJ56" s="38"/>
    </row>
    <row r="57" spans="1:36" ht="15" x14ac:dyDescent="0.25">
      <c r="B57"/>
      <c r="C57" s="213" t="str">
        <f>IF($C$6&lt;=3,"",'STEP 1 HIERARCHY'!$B$23)</f>
        <v/>
      </c>
      <c r="D57" s="144" t="s">
        <v>10</v>
      </c>
      <c r="E57" s="178" t="str">
        <f>IF('STEP 1 HIERARCHY'!$A$24&gt;$C$6,"",IF('STEP 1 HIERARCHY'!$B$24="","",'STEP 1 HIERARCHY'!$B$24))</f>
        <v/>
      </c>
      <c r="F57" s="179"/>
      <c r="G57" s="180"/>
      <c r="H57" s="127"/>
      <c r="I57" s="127"/>
      <c r="K57" s="74">
        <v>5</v>
      </c>
      <c r="L57" s="97" t="str">
        <f>IF(K57&gt;$C$6,"",'STEP 1 HIERARCHY'!$B25)</f>
        <v/>
      </c>
      <c r="M57" s="80" t="str">
        <f>IF($Q53="","",1/$Q53)</f>
        <v/>
      </c>
      <c r="N57" s="43" t="str">
        <f>IF($Q54="","",1/$Q54)</f>
        <v/>
      </c>
      <c r="O57" s="43" t="str">
        <f>IF($Q55="","",1/$Q55)</f>
        <v/>
      </c>
      <c r="P57" s="43" t="str">
        <f>IF($Q56="","",1/$Q56)</f>
        <v/>
      </c>
      <c r="Q57" s="44">
        <v>1</v>
      </c>
      <c r="S57" s="9">
        <v>5</v>
      </c>
      <c r="T57" s="97" t="str">
        <f>IF(S57&gt;$C$6,"",'STEP 1 HIERARCHY'!$B25)</f>
        <v/>
      </c>
      <c r="U57" s="77" t="str">
        <f t="shared" si="9"/>
        <v/>
      </c>
      <c r="V57" s="45" t="str">
        <f t="shared" si="12"/>
        <v/>
      </c>
      <c r="W57" s="45" t="str">
        <f>+IF(O57="","",O57/O$58)</f>
        <v/>
      </c>
      <c r="X57" s="45" t="str">
        <f>+IF(P57="","",P57/P$58)</f>
        <v/>
      </c>
      <c r="Y57" s="45" t="str">
        <f>+IF(Q$53="","",Q57/Q$58)</f>
        <v/>
      </c>
      <c r="Z57" s="110"/>
      <c r="AA57" s="97" t="str">
        <f>+T57</f>
        <v/>
      </c>
      <c r="AB57" s="81" t="str">
        <f>IF(U57&lt;&gt;"",AVERAGE(U57:Y57),"")</f>
        <v/>
      </c>
      <c r="AC57" s="82" t="str">
        <f>IF(AB57&lt;&gt;"",VLOOKUP($C$6,$AE$53:$AJ$57,6),"")</f>
        <v/>
      </c>
      <c r="AE57" s="37">
        <v>5</v>
      </c>
      <c r="AF57" s="38" t="str">
        <f>IFERROR(MMULT(M53:Q53,AB53:AB57)/$AB$53,"")</f>
        <v/>
      </c>
      <c r="AG57" s="38" t="str">
        <f>IFERROR(MMULT(M$26:O$26,AB55:AB57)/$AB$54,"")</f>
        <v/>
      </c>
      <c r="AH57" s="38" t="str">
        <f>IFERROR(MMULT(M55:Q55,AB53:AB57)/$AB$55,"")</f>
        <v/>
      </c>
      <c r="AI57" s="38" t="str">
        <f>IFERROR(MMULT(M56:Q56,AB53:AB57)/$AB$56,"")</f>
        <v/>
      </c>
      <c r="AJ57" s="38" t="str">
        <f>IFERROR(MMULT(M57:Q57,AB53:AB57)/$AB$57,"")</f>
        <v/>
      </c>
    </row>
    <row r="58" spans="1:36" ht="15.75" thickBot="1" x14ac:dyDescent="0.3">
      <c r="B58"/>
      <c r="C58" s="214"/>
      <c r="D58" s="146"/>
      <c r="E58" s="163" t="str">
        <f>IF('STEP 1 HIERARCHY'!$A$25&gt;$C$6,"",IF('STEP 1 HIERARCHY'!$B$25="","",'STEP 1 HIERARCHY'!$B$25))</f>
        <v/>
      </c>
      <c r="F58" s="164"/>
      <c r="G58" s="165"/>
      <c r="H58" s="128"/>
      <c r="I58" s="128"/>
      <c r="L58" s="39" t="s">
        <v>47</v>
      </c>
      <c r="M58" s="40" t="str">
        <f>IF(M54="","",SUM(M53:M57))</f>
        <v/>
      </c>
      <c r="N58" s="40" t="str">
        <f>IF(N53="","",SUM(N53:N57))</f>
        <v/>
      </c>
      <c r="O58" s="40" t="str">
        <f>IF(O53="","",SUM(O53:O57))</f>
        <v/>
      </c>
      <c r="P58" s="40" t="str">
        <f>IF(P53="","",SUM(P53:P57))</f>
        <v/>
      </c>
      <c r="Q58" s="40" t="str">
        <f>IF(Q53="","",SUM(Q53:Q57))</f>
        <v/>
      </c>
      <c r="AB58" s="27" t="s">
        <v>24</v>
      </c>
      <c r="AC58" s="57" t="str">
        <f>IFERROR(IF($C$6=2,"",((AVERAGE(AC53:AC57)-$C$6)/($C$6-1))/LOOKUP($C$6,$AG$16:$AK$17)),"")</f>
        <v/>
      </c>
    </row>
    <row r="59" spans="1:36" ht="14.25" customHeight="1" x14ac:dyDescent="0.25">
      <c r="B59"/>
      <c r="C59" s="120" t="str">
        <f>IF($C$6&lt;=4,"",+'STEP 1 HIERARCHY'!$B$24)</f>
        <v/>
      </c>
      <c r="D59" s="6" t="s">
        <v>10</v>
      </c>
      <c r="E59" s="178" t="str">
        <f>IF('STEP 1 HIERARCHY'!$A$25&gt;$C$6,"",IF('STEP 1 HIERARCHY'!$B$25="","",'STEP 1 HIERARCHY'!$B$25))</f>
        <v/>
      </c>
      <c r="F59" s="179"/>
      <c r="G59" s="180"/>
      <c r="H59" s="127"/>
      <c r="I59" s="127"/>
      <c r="AB59" s="210" t="str">
        <f>+IF(AC58="","CONSISTENT COMPARISONS",IF(AC58&lt;=0.1,"CONSISTENT COMPARISONS", "INCONSISTENT COMPARISONS"))</f>
        <v>CONSISTENT COMPARISONS</v>
      </c>
      <c r="AC59" s="210"/>
    </row>
    <row r="61" spans="1:36" ht="15" x14ac:dyDescent="0.25">
      <c r="A61" s="31" t="s">
        <v>32</v>
      </c>
      <c r="B61" s="32" t="str">
        <f>'STEP2.1 CRITERIA COMPARISON'!B49</f>
        <v/>
      </c>
      <c r="C61" s="28"/>
      <c r="D61" s="207" t="s">
        <v>49</v>
      </c>
      <c r="E61" s="207"/>
      <c r="F61" s="207"/>
      <c r="G61" s="207"/>
      <c r="H61" s="207"/>
      <c r="I61" s="207"/>
    </row>
    <row r="62" spans="1:36" ht="14.25" customHeight="1" x14ac:dyDescent="0.2">
      <c r="B62" s="15"/>
      <c r="C62" s="176" t="s">
        <v>25</v>
      </c>
      <c r="D62" s="176"/>
      <c r="E62" s="176"/>
      <c r="F62" s="177"/>
      <c r="G62" s="177"/>
      <c r="H62" s="171" t="s">
        <v>89</v>
      </c>
      <c r="I62" s="171" t="s">
        <v>55</v>
      </c>
      <c r="AB62" s="118"/>
    </row>
    <row r="63" spans="1:36" ht="15.75" thickBot="1" x14ac:dyDescent="0.3">
      <c r="B63"/>
      <c r="C63" s="121" t="s">
        <v>0</v>
      </c>
      <c r="D63" s="121"/>
      <c r="E63" s="186" t="s">
        <v>1</v>
      </c>
      <c r="F63" s="187"/>
      <c r="G63" s="188"/>
      <c r="H63" s="172"/>
      <c r="I63" s="194"/>
      <c r="K63" s="209" t="s">
        <v>18</v>
      </c>
      <c r="L63" s="209"/>
      <c r="M63" s="209"/>
      <c r="N63" s="209"/>
      <c r="O63" s="209"/>
      <c r="P63" s="209"/>
      <c r="Q63" s="209"/>
      <c r="S63" s="209" t="s">
        <v>19</v>
      </c>
      <c r="T63" s="209"/>
      <c r="U63" s="209"/>
      <c r="V63" s="209"/>
      <c r="W63" s="209"/>
      <c r="X63" s="209"/>
      <c r="Y63" s="209"/>
      <c r="Z63"/>
      <c r="AB63" s="211" t="s">
        <v>20</v>
      </c>
      <c r="AC63" s="211"/>
    </row>
    <row r="64" spans="1:36" ht="15" customHeight="1" x14ac:dyDescent="0.25">
      <c r="B64"/>
      <c r="C64" s="213">
        <f>+'STEP 1 HIERARCHY'!$B$21</f>
        <v>0</v>
      </c>
      <c r="D64" s="216" t="s">
        <v>10</v>
      </c>
      <c r="E64" s="178" t="str">
        <f>+IF(+'STEP 1 HIERARCHY'!$B$22="","",'STEP 1 HIERARCHY'!$B$22)</f>
        <v/>
      </c>
      <c r="F64" s="179"/>
      <c r="G64" s="180"/>
      <c r="H64" s="126"/>
      <c r="I64" s="127"/>
      <c r="M64" s="206">
        <f>+L67</f>
        <v>0</v>
      </c>
      <c r="N64" s="206">
        <f>+L68</f>
        <v>0</v>
      </c>
      <c r="O64" s="206" t="str">
        <f>+L69</f>
        <v/>
      </c>
      <c r="P64" s="206" t="str">
        <f>+L70</f>
        <v/>
      </c>
      <c r="Q64" s="206" t="str">
        <f>+L71</f>
        <v/>
      </c>
      <c r="U64" s="206">
        <f>+T67</f>
        <v>0</v>
      </c>
      <c r="V64" s="206">
        <f>+T68</f>
        <v>0</v>
      </c>
      <c r="W64" s="206" t="str">
        <f>+T69</f>
        <v/>
      </c>
      <c r="X64" s="206" t="str">
        <f>+T70</f>
        <v/>
      </c>
      <c r="Y64" s="206" t="str">
        <f>+T71</f>
        <v/>
      </c>
      <c r="Z64" s="109"/>
    </row>
    <row r="65" spans="1:36" ht="15" customHeight="1" x14ac:dyDescent="0.25">
      <c r="B65"/>
      <c r="C65" s="215"/>
      <c r="D65" s="174"/>
      <c r="E65" s="160" t="str">
        <f>IF(+'STEP 1 HIERARCHY'!$A$23&gt;$C$6,"",IF('STEP 1 HIERARCHY'!$B$23="","",'STEP 1 HIERARCHY'!$B$23))</f>
        <v/>
      </c>
      <c r="F65" s="161"/>
      <c r="G65" s="162"/>
      <c r="H65" s="128"/>
      <c r="I65" s="128"/>
      <c r="K65" s="1"/>
      <c r="L65" s="17"/>
      <c r="M65" s="206"/>
      <c r="N65" s="206"/>
      <c r="O65" s="206"/>
      <c r="P65" s="206"/>
      <c r="Q65" s="206"/>
      <c r="S65" s="1"/>
      <c r="T65" s="17"/>
      <c r="U65" s="206"/>
      <c r="V65" s="206"/>
      <c r="W65" s="206"/>
      <c r="X65" s="206"/>
      <c r="Y65" s="206"/>
      <c r="Z65" s="109"/>
      <c r="AB65" s="47" t="s">
        <v>40</v>
      </c>
      <c r="AC65" s="47" t="s">
        <v>22</v>
      </c>
    </row>
    <row r="66" spans="1:36" ht="15" customHeight="1" x14ac:dyDescent="0.25">
      <c r="B66"/>
      <c r="C66" s="215"/>
      <c r="D66" s="174"/>
      <c r="E66" s="160" t="str">
        <f>IF(+'STEP 1 HIERARCHY'!$A$24&gt;$C$6,"",IF('STEP 1 HIERARCHY'!$B$24="","",'STEP 1 HIERARCHY'!$B$24))</f>
        <v/>
      </c>
      <c r="F66" s="161"/>
      <c r="G66" s="162"/>
      <c r="H66" s="128"/>
      <c r="I66" s="128"/>
      <c r="K66" s="17"/>
      <c r="L66" s="17"/>
      <c r="M66" s="73">
        <v>1</v>
      </c>
      <c r="N66" s="73">
        <v>2</v>
      </c>
      <c r="O66" s="73">
        <v>3</v>
      </c>
      <c r="P66" s="73">
        <v>4</v>
      </c>
      <c r="Q66" s="73">
        <v>5</v>
      </c>
      <c r="S66" s="17"/>
      <c r="T66" s="17"/>
      <c r="U66" s="73">
        <v>1</v>
      </c>
      <c r="V66" s="73">
        <v>2</v>
      </c>
      <c r="W66" s="73">
        <v>3</v>
      </c>
      <c r="X66" s="73">
        <v>4</v>
      </c>
      <c r="Y66" s="73">
        <v>5</v>
      </c>
      <c r="Z66" s="73"/>
      <c r="AE66" s="34"/>
      <c r="AF66" s="35" t="s">
        <v>25</v>
      </c>
      <c r="AG66" s="35"/>
      <c r="AH66" s="35"/>
      <c r="AI66" s="35"/>
      <c r="AJ66" s="35"/>
    </row>
    <row r="67" spans="1:36" ht="24.95" customHeight="1" thickBot="1" x14ac:dyDescent="0.3">
      <c r="B67"/>
      <c r="C67" s="214"/>
      <c r="D67" s="175"/>
      <c r="E67" s="160" t="str">
        <f>IF(+'STEP 1 HIERARCHY'!$A$25&gt;$C$6,"",IF('STEP 1 HIERARCHY'!$B$25="","",'STEP 1 HIERARCHY'!$B$25))</f>
        <v/>
      </c>
      <c r="F67" s="161"/>
      <c r="G67" s="162"/>
      <c r="H67" s="130"/>
      <c r="I67" s="128"/>
      <c r="K67" s="9">
        <v>1</v>
      </c>
      <c r="L67" s="97">
        <f>IF(K67&gt;$C$6,"",'STEP 1 HIERARCHY'!$B21)</f>
        <v>0</v>
      </c>
      <c r="M67" s="78">
        <v>1</v>
      </c>
      <c r="N67" s="42" t="str">
        <f>IFERROR(IF(N66&gt;$C$6,"",IF(H64="A",I64,1/I64)),"")</f>
        <v/>
      </c>
      <c r="O67" s="42" t="str">
        <f>IFERROR(IF(O66&gt;$C$6,"",IF(H65="A",I65,1/I65)),"")</f>
        <v/>
      </c>
      <c r="P67" s="42" t="str">
        <f>IFERROR(IF(P66&gt;$C$6,"",IF(H66="A",I66,1/I66)),"")</f>
        <v/>
      </c>
      <c r="Q67" s="42" t="str">
        <f>IFERROR(IF(Q66&gt;$C$6,"",IF(H67="A",I67,1/I67)),"")</f>
        <v/>
      </c>
      <c r="S67" s="9">
        <v>1</v>
      </c>
      <c r="T67" s="97">
        <f>IF(S67&gt;$C$6,"",'STEP 1 HIERARCHY'!$B21)</f>
        <v>0</v>
      </c>
      <c r="U67" s="76" t="str">
        <f>IFERROR(IF(M67="","",M67/M$72),"")</f>
        <v/>
      </c>
      <c r="V67" s="75" t="str">
        <f>+IF(N67="","",N67/N$72)</f>
        <v/>
      </c>
      <c r="W67" s="75" t="str">
        <f>+IF(O$67="","",O67/O$72)</f>
        <v/>
      </c>
      <c r="X67" s="75" t="str">
        <f t="shared" ref="X67:Y71" si="14">+IF(P$67="","",P67/P$72)</f>
        <v/>
      </c>
      <c r="Y67" s="75" t="str">
        <f t="shared" si="14"/>
        <v/>
      </c>
      <c r="Z67" s="110"/>
      <c r="AA67" s="97">
        <f>+T67</f>
        <v>0</v>
      </c>
      <c r="AB67" s="81" t="str">
        <f>IF(U67&lt;&gt;"",AVERAGE(U67:Y67),"")</f>
        <v/>
      </c>
      <c r="AC67" s="82" t="str">
        <f>IF(AB67&lt;&gt;"",VLOOKUP($C$6,$AE$68:$AJ$71,2),"")</f>
        <v/>
      </c>
      <c r="AE67" s="37" t="s">
        <v>23</v>
      </c>
      <c r="AF67" s="37">
        <v>1</v>
      </c>
      <c r="AG67" s="37">
        <v>2</v>
      </c>
      <c r="AH67" s="37">
        <v>3</v>
      </c>
      <c r="AI67" s="37">
        <v>4</v>
      </c>
      <c r="AJ67" s="37">
        <v>5</v>
      </c>
    </row>
    <row r="68" spans="1:36" ht="15" customHeight="1" x14ac:dyDescent="0.25">
      <c r="B68"/>
      <c r="C68" s="217" t="str">
        <f>IF($C$6&gt;2,'STEP 1 HIERARCHY'!$B$22,"")</f>
        <v/>
      </c>
      <c r="D68" s="144" t="s">
        <v>10</v>
      </c>
      <c r="E68" s="178" t="str">
        <f>IF('STEP 1 HIERARCHY'!$A$23&gt;$C$6,"",IF('STEP 1 HIERARCHY'!$B$23="","",'STEP 1 HIERARCHY'!$B$23))</f>
        <v/>
      </c>
      <c r="F68" s="179"/>
      <c r="G68" s="180"/>
      <c r="H68" s="127"/>
      <c r="I68" s="127"/>
      <c r="K68" s="9">
        <v>2</v>
      </c>
      <c r="L68" s="97">
        <f>IF(K68&gt;$C$6,"",'STEP 1 HIERARCHY'!$B22)</f>
        <v>0</v>
      </c>
      <c r="M68" s="79" t="str">
        <f>IF(N67="","",1/N67)</f>
        <v/>
      </c>
      <c r="N68" s="41">
        <v>1</v>
      </c>
      <c r="O68" s="42" t="str">
        <f>IFERROR(IF(O$24&gt;$C$6,"",IF(H68="A",I68,1/I68)),"")</f>
        <v/>
      </c>
      <c r="P68" s="42" t="str">
        <f>IFERROR(IF(P$24&gt;$C$6,"",IF($H69="A",$I69,1/$I69)),"")</f>
        <v/>
      </c>
      <c r="Q68" s="42" t="str">
        <f>IFERROR(IF(Q$24&gt;$C$6,"",IF($H70="A",$I70,1/$I70)),"")</f>
        <v/>
      </c>
      <c r="S68" s="9">
        <v>2</v>
      </c>
      <c r="T68" s="97">
        <f>IF(S68&gt;$C$6,"",'STEP 1 HIERARCHY'!$B22)</f>
        <v>0</v>
      </c>
      <c r="U68" s="77" t="str">
        <f t="shared" ref="U68:U71" si="15">+IF(M68="","",M68/M$72)</f>
        <v/>
      </c>
      <c r="V68" s="45" t="str">
        <f>IFERROR(IF(N68="","",N68/N$72),"")</f>
        <v/>
      </c>
      <c r="W68" s="45" t="str">
        <f>+IF(O$67="","",O68/O$72)</f>
        <v/>
      </c>
      <c r="X68" s="45" t="str">
        <f t="shared" si="14"/>
        <v/>
      </c>
      <c r="Y68" s="45" t="str">
        <f t="shared" si="14"/>
        <v/>
      </c>
      <c r="Z68" s="110"/>
      <c r="AA68" s="97">
        <f>+T68</f>
        <v>0</v>
      </c>
      <c r="AB68" s="81" t="str">
        <f>IF(U68&lt;&gt;"",AVERAGE(U68:Y68),"")</f>
        <v/>
      </c>
      <c r="AC68" s="82" t="str">
        <f>IF(AB68&lt;&gt;"",VLOOKUP($C$6,$AE$68:$AJ$71,3),"")</f>
        <v/>
      </c>
      <c r="AE68" s="37">
        <v>2</v>
      </c>
      <c r="AF68" s="38" t="str">
        <f>IFERROR(MMULT(M67:N67,AB67:AB68)/$AB$67,"")</f>
        <v/>
      </c>
      <c r="AG68" s="38" t="str">
        <f>IFERROR(MMULT(M68:N68,AB67:AB68)/$AB$68,"")</f>
        <v/>
      </c>
      <c r="AH68" s="38"/>
      <c r="AI68" s="38"/>
      <c r="AJ68" s="38"/>
    </row>
    <row r="69" spans="1:36" ht="15" x14ac:dyDescent="0.25">
      <c r="B69"/>
      <c r="C69" s="215"/>
      <c r="D69" s="145"/>
      <c r="E69" s="160" t="str">
        <f>IF('STEP 1 HIERARCHY'!$A$24&gt;$C$6,"",IF('STEP 1 HIERARCHY'!$B$24="","",'STEP 1 HIERARCHY'!$B$24))</f>
        <v/>
      </c>
      <c r="F69" s="161"/>
      <c r="G69" s="162"/>
      <c r="H69" s="128"/>
      <c r="I69" s="128"/>
      <c r="K69" s="9">
        <v>3</v>
      </c>
      <c r="L69" s="97" t="str">
        <f>IF(K69&gt;$C$6,"",'STEP 1 HIERARCHY'!$B23)</f>
        <v/>
      </c>
      <c r="M69" s="79" t="str">
        <f>+IF(O67="","",1/O67)</f>
        <v/>
      </c>
      <c r="N69" s="42" t="str">
        <f>+IF(O68="","",1/O68)</f>
        <v/>
      </c>
      <c r="O69" s="41">
        <v>1</v>
      </c>
      <c r="P69" s="42" t="str">
        <f>IFERROR(IF(P$24&gt;$C$6,"",IF($H71="A",$I71,1/$I71)),"")</f>
        <v/>
      </c>
      <c r="Q69" s="42" t="str">
        <f>IFERROR(IF(Q$24&gt;$C$6,"",IF($H72="A",$I72,1/$I72)),"")</f>
        <v/>
      </c>
      <c r="S69" s="9">
        <v>3</v>
      </c>
      <c r="T69" s="97" t="str">
        <f>IF(S69&gt;$C$6,"",'STEP 1 HIERARCHY'!$B23)</f>
        <v/>
      </c>
      <c r="U69" s="77" t="str">
        <f t="shared" si="15"/>
        <v/>
      </c>
      <c r="V69" s="45" t="str">
        <f t="shared" ref="V69:V71" si="16">+IF(N69="","",N69/N$72)</f>
        <v/>
      </c>
      <c r="W69" s="45" t="str">
        <f>+IF(O$67="","",O69/O$72)</f>
        <v/>
      </c>
      <c r="X69" s="45" t="str">
        <f t="shared" si="14"/>
        <v/>
      </c>
      <c r="Y69" s="45" t="str">
        <f t="shared" si="14"/>
        <v/>
      </c>
      <c r="Z69" s="110"/>
      <c r="AA69" s="97" t="str">
        <f>+T69</f>
        <v/>
      </c>
      <c r="AB69" s="81" t="str">
        <f>IF(U69&lt;&gt;"",AVERAGE(U69:Y69),"")</f>
        <v/>
      </c>
      <c r="AC69" s="82" t="str">
        <f>IF(AB69&lt;&gt;"",VLOOKUP($C$6,$AE$68:$AJ$71,4),"")</f>
        <v/>
      </c>
      <c r="AE69" s="37">
        <v>3</v>
      </c>
      <c r="AF69" s="38" t="str">
        <f>IFERROR(MMULT(M67:O67,AB67:AB69)/$AB$67,"")</f>
        <v/>
      </c>
      <c r="AG69" s="38" t="str">
        <f>IFERROR(MMULT(M68:O68,AB67:AB69)/$AB$68,"")</f>
        <v/>
      </c>
      <c r="AH69" s="38" t="str">
        <f>IFERROR(MMULT(M69:O69,AB67:AB69)/$AB$69,"")</f>
        <v/>
      </c>
      <c r="AI69" s="38"/>
      <c r="AJ69" s="38"/>
    </row>
    <row r="70" spans="1:36" ht="15.75" thickBot="1" x14ac:dyDescent="0.3">
      <c r="B70"/>
      <c r="C70" s="214"/>
      <c r="D70" s="146"/>
      <c r="E70" s="163" t="str">
        <f>IF('STEP 1 HIERARCHY'!$A$25&gt;$C$6,"",IF('STEP 1 HIERARCHY'!$B$25="","",'STEP 1 HIERARCHY'!$B$25))</f>
        <v/>
      </c>
      <c r="F70" s="164"/>
      <c r="G70" s="165"/>
      <c r="H70" s="130"/>
      <c r="I70" s="130"/>
      <c r="K70" s="74">
        <v>4</v>
      </c>
      <c r="L70" s="97" t="str">
        <f>IF(K70&gt;$C$6,"",'STEP 1 HIERARCHY'!$B24)</f>
        <v/>
      </c>
      <c r="M70" s="79" t="str">
        <f>+IF(P67="","",1/P67)</f>
        <v/>
      </c>
      <c r="N70" s="42" t="str">
        <f>IF(P68="","",1/P68)</f>
        <v/>
      </c>
      <c r="O70" s="42" t="str">
        <f>IF(P69="","",1/P69)</f>
        <v/>
      </c>
      <c r="P70" s="41">
        <v>1</v>
      </c>
      <c r="Q70" s="42" t="str">
        <f>IFERROR(IF(Q$24&gt;$C$6,"",IF($H73="A",$I73,1/$I73)),"")</f>
        <v/>
      </c>
      <c r="S70" s="9">
        <v>4</v>
      </c>
      <c r="T70" s="97" t="str">
        <f>IF(S70&gt;$C$6,"",'STEP 1 HIERARCHY'!$B24)</f>
        <v/>
      </c>
      <c r="U70" s="77" t="str">
        <f t="shared" si="15"/>
        <v/>
      </c>
      <c r="V70" s="45" t="str">
        <f t="shared" si="16"/>
        <v/>
      </c>
      <c r="W70" s="45" t="str">
        <f>+IF(O70="","",O70/O$72)</f>
        <v/>
      </c>
      <c r="X70" s="45" t="str">
        <f t="shared" si="14"/>
        <v/>
      </c>
      <c r="Y70" s="45" t="str">
        <f t="shared" si="14"/>
        <v/>
      </c>
      <c r="Z70" s="110"/>
      <c r="AA70" s="97" t="str">
        <f>+T70</f>
        <v/>
      </c>
      <c r="AB70" s="81" t="str">
        <f>IF(U70&lt;&gt;"",AVERAGE(U70:Y70),"")</f>
        <v/>
      </c>
      <c r="AC70" s="82" t="str">
        <f>IF(AB70&lt;&gt;"",VLOOKUP($C$6,$AE$68:$AJ$71,5),"")</f>
        <v/>
      </c>
      <c r="AE70" s="37">
        <v>4</v>
      </c>
      <c r="AF70" s="38" t="str">
        <f>IFERROR(MMULT(M67:P67,AB67:AB70)/$AB$67,"")</f>
        <v/>
      </c>
      <c r="AG70" s="38" t="str">
        <f>IFERROR(MMULT(M68:P68,AB67:AB70)/$AB$68,"")</f>
        <v/>
      </c>
      <c r="AH70" s="38" t="str">
        <f>IFERROR(MMULT(M69:P69,AB67:AB70)/$AB$69,"")</f>
        <v/>
      </c>
      <c r="AI70" s="38" t="str">
        <f>IFERROR(MMULT(M70:P70,AB67:AB70)/$AB$70,"")</f>
        <v/>
      </c>
      <c r="AJ70" s="38"/>
    </row>
    <row r="71" spans="1:36" ht="15" x14ac:dyDescent="0.25">
      <c r="B71"/>
      <c r="C71" s="213" t="str">
        <f>IF($C$6&lt;=3,"",'STEP 1 HIERARCHY'!$B$23)</f>
        <v/>
      </c>
      <c r="D71" s="144" t="s">
        <v>10</v>
      </c>
      <c r="E71" s="178" t="str">
        <f>IF('STEP 1 HIERARCHY'!$A$24&gt;$C$6,"",IF('STEP 1 HIERARCHY'!$B$24="","",'STEP 1 HIERARCHY'!$B$24))</f>
        <v/>
      </c>
      <c r="F71" s="179"/>
      <c r="G71" s="180"/>
      <c r="H71" s="127"/>
      <c r="I71" s="127"/>
      <c r="K71" s="74">
        <v>5</v>
      </c>
      <c r="L71" s="97" t="str">
        <f>IF(K71&gt;$C$6,"",'STEP 1 HIERARCHY'!$B25)</f>
        <v/>
      </c>
      <c r="M71" s="80" t="str">
        <f>IF($Q67="","",1/$Q67)</f>
        <v/>
      </c>
      <c r="N71" s="43" t="str">
        <f>IF($Q68="","",1/$Q68)</f>
        <v/>
      </c>
      <c r="O71" s="43" t="str">
        <f>IF($Q69="","",1/$Q69)</f>
        <v/>
      </c>
      <c r="P71" s="43" t="str">
        <f>IF($Q70="","",1/$Q70)</f>
        <v/>
      </c>
      <c r="Q71" s="44">
        <v>1</v>
      </c>
      <c r="S71" s="9">
        <v>5</v>
      </c>
      <c r="T71" s="97" t="str">
        <f>IF(S71&gt;$C$6,"",'STEP 1 HIERARCHY'!$B25)</f>
        <v/>
      </c>
      <c r="U71" s="77" t="str">
        <f t="shared" si="15"/>
        <v/>
      </c>
      <c r="V71" s="45" t="str">
        <f t="shared" si="16"/>
        <v/>
      </c>
      <c r="W71" s="45" t="str">
        <f>+IF(O71="","",O71/O$72)</f>
        <v/>
      </c>
      <c r="X71" s="45" t="str">
        <f>+IF(P71="","",P71/P$72)</f>
        <v/>
      </c>
      <c r="Y71" s="45" t="str">
        <f t="shared" si="14"/>
        <v/>
      </c>
      <c r="Z71" s="110"/>
      <c r="AA71" s="97" t="str">
        <f>+T71</f>
        <v/>
      </c>
      <c r="AB71" s="81" t="str">
        <f>IF(U71&lt;&gt;"",AVERAGE(U71:Y71),"")</f>
        <v/>
      </c>
      <c r="AC71" s="82" t="str">
        <f>IF(AB71&lt;&gt;"",VLOOKUP($C$6,$AE$68:$AJ$71,6),"")</f>
        <v/>
      </c>
      <c r="AE71" s="37">
        <v>5</v>
      </c>
      <c r="AF71" s="38" t="str">
        <f>IFERROR(MMULT(M67:Q67,AB67:AB71)/$AB$67,"")</f>
        <v/>
      </c>
      <c r="AG71" s="38" t="str">
        <f>IFERROR(MMULT(M68:Q68,AB67:AB71)/$AB$68,"")</f>
        <v/>
      </c>
      <c r="AH71" s="38" t="str">
        <f>IFERROR(MMULT(M69:Q69,AB67:AB71)/$AB$69,"")</f>
        <v/>
      </c>
      <c r="AI71" s="38" t="str">
        <f>IFERROR(MMULT(M70:Q70,AB67:AB71)/$AB$70,"")</f>
        <v/>
      </c>
      <c r="AJ71" s="38" t="str">
        <f>IFERROR(MMULT(M71:Q71,AB67:AB71)/$AB$71,"")</f>
        <v/>
      </c>
    </row>
    <row r="72" spans="1:36" ht="15.75" thickBot="1" x14ac:dyDescent="0.3">
      <c r="B72"/>
      <c r="C72" s="214"/>
      <c r="D72" s="146"/>
      <c r="E72" s="163" t="str">
        <f>IF('STEP 1 HIERARCHY'!$A$25&gt;$C$6,"",IF('STEP 1 HIERARCHY'!$B$25="","",'STEP 1 HIERARCHY'!$B$25))</f>
        <v/>
      </c>
      <c r="F72" s="164"/>
      <c r="G72" s="165"/>
      <c r="H72" s="128"/>
      <c r="I72" s="128"/>
      <c r="L72" s="39" t="s">
        <v>47</v>
      </c>
      <c r="M72" s="40" t="str">
        <f>IF(M68="","",SUM(M67:M71))</f>
        <v/>
      </c>
      <c r="N72" s="40" t="str">
        <f>IF(N67="","",SUM(N67:N71))</f>
        <v/>
      </c>
      <c r="O72" s="40" t="str">
        <f>IF(O67="","",SUM(O67:O71))</f>
        <v/>
      </c>
      <c r="P72" s="40" t="str">
        <f>IF(P67="","",SUM(P67:P71))</f>
        <v/>
      </c>
      <c r="Q72" s="40" t="str">
        <f>IF(Q67="","",SUM(Q67:Q71))</f>
        <v/>
      </c>
      <c r="U72" s="46"/>
      <c r="V72" s="46"/>
      <c r="W72" s="46"/>
      <c r="X72" s="46"/>
      <c r="Y72" s="46"/>
      <c r="Z72" s="46"/>
      <c r="AB72" s="27" t="s">
        <v>24</v>
      </c>
      <c r="AC72" s="57" t="str">
        <f>IFERROR(IF($C$6=2,"",((AVERAGE(AC67:AC71)-$C$6)/($C$6-1))/LOOKUP($C$6,$AG$16:$AK$17)),"")</f>
        <v/>
      </c>
    </row>
    <row r="73" spans="1:36" ht="15" x14ac:dyDescent="0.25">
      <c r="B73"/>
      <c r="C73" s="120" t="str">
        <f>IF($C$6&lt;=4,"",+'STEP 1 HIERARCHY'!$B$24)</f>
        <v/>
      </c>
      <c r="D73" s="6" t="s">
        <v>10</v>
      </c>
      <c r="E73" s="178" t="str">
        <f>IF('STEP 1 HIERARCHY'!$A$25&gt;$C$6,"",IF('STEP 1 HIERARCHY'!$B$25="","",'STEP 1 HIERARCHY'!$B$25))</f>
        <v/>
      </c>
      <c r="F73" s="179"/>
      <c r="G73" s="180"/>
      <c r="H73" s="127"/>
      <c r="I73" s="127"/>
      <c r="U73" s="46"/>
      <c r="AB73" s="210" t="str">
        <f>+IF(AC72="","CONSISTENT COMPARISONS",IF(AC72&lt;=0.1,"CONSISTENT COMPARISONS", "INCONSISTENT COMPARISONS"))</f>
        <v>CONSISTENT COMPARISONS</v>
      </c>
      <c r="AC73" s="210"/>
    </row>
    <row r="75" spans="1:36" ht="15" x14ac:dyDescent="0.25">
      <c r="A75" s="31" t="s">
        <v>33</v>
      </c>
      <c r="B75" s="32" t="str">
        <f>'STEP2.1 CRITERIA COMPARISON'!B50</f>
        <v/>
      </c>
      <c r="C75" s="28"/>
      <c r="D75" s="207" t="s">
        <v>49</v>
      </c>
      <c r="E75" s="207"/>
      <c r="F75" s="207"/>
      <c r="G75" s="207"/>
      <c r="H75" s="207"/>
      <c r="I75" s="207"/>
    </row>
    <row r="76" spans="1:36" ht="14.25" customHeight="1" x14ac:dyDescent="0.2">
      <c r="B76" s="15"/>
      <c r="C76" s="176" t="s">
        <v>25</v>
      </c>
      <c r="D76" s="176"/>
      <c r="E76" s="176"/>
      <c r="F76" s="177"/>
      <c r="G76" s="177"/>
      <c r="H76" s="171" t="s">
        <v>89</v>
      </c>
      <c r="I76" s="171" t="s">
        <v>55</v>
      </c>
      <c r="AB76" s="118"/>
    </row>
    <row r="77" spans="1:36" ht="15.75" thickBot="1" x14ac:dyDescent="0.3">
      <c r="B77"/>
      <c r="C77" s="121" t="s">
        <v>0</v>
      </c>
      <c r="D77" s="121"/>
      <c r="E77" s="186" t="s">
        <v>1</v>
      </c>
      <c r="F77" s="187"/>
      <c r="G77" s="188"/>
      <c r="H77" s="172"/>
      <c r="I77" s="194"/>
      <c r="K77" s="209" t="s">
        <v>18</v>
      </c>
      <c r="L77" s="209"/>
      <c r="M77" s="209"/>
      <c r="N77" s="209"/>
      <c r="O77" s="209"/>
      <c r="P77" s="209"/>
      <c r="Q77" s="209"/>
      <c r="S77" s="209" t="s">
        <v>19</v>
      </c>
      <c r="T77" s="209"/>
      <c r="U77" s="209"/>
      <c r="V77" s="209"/>
      <c r="W77" s="209"/>
      <c r="X77" s="209"/>
      <c r="Y77" s="209"/>
      <c r="Z77"/>
      <c r="AB77" s="211" t="s">
        <v>20</v>
      </c>
      <c r="AC77" s="211"/>
    </row>
    <row r="78" spans="1:36" ht="15" customHeight="1" x14ac:dyDescent="0.25">
      <c r="B78"/>
      <c r="C78" s="213">
        <f>+'STEP 1 HIERARCHY'!$B$21</f>
        <v>0</v>
      </c>
      <c r="D78" s="216" t="s">
        <v>10</v>
      </c>
      <c r="E78" s="178" t="str">
        <f>+IF(+'STEP 1 HIERARCHY'!$B$22="","",'STEP 1 HIERARCHY'!$B$22)</f>
        <v/>
      </c>
      <c r="F78" s="179"/>
      <c r="G78" s="180"/>
      <c r="H78" s="126"/>
      <c r="I78" s="127"/>
      <c r="M78" s="206">
        <f>+L81</f>
        <v>0</v>
      </c>
      <c r="N78" s="206">
        <f>+L82</f>
        <v>0</v>
      </c>
      <c r="O78" s="206" t="str">
        <f>+L83</f>
        <v/>
      </c>
      <c r="P78" s="206" t="str">
        <f>+L84</f>
        <v/>
      </c>
      <c r="Q78" s="206" t="str">
        <f>+L85</f>
        <v/>
      </c>
      <c r="U78" s="206">
        <f>+T81</f>
        <v>0</v>
      </c>
      <c r="V78" s="206">
        <f>+T82</f>
        <v>0</v>
      </c>
      <c r="W78" s="206" t="str">
        <f>+T83</f>
        <v/>
      </c>
      <c r="X78" s="206" t="str">
        <f>+T84</f>
        <v/>
      </c>
      <c r="Y78" s="206" t="str">
        <f>+T85</f>
        <v/>
      </c>
      <c r="Z78" s="109"/>
    </row>
    <row r="79" spans="1:36" ht="15" customHeight="1" x14ac:dyDescent="0.25">
      <c r="B79"/>
      <c r="C79" s="215"/>
      <c r="D79" s="174"/>
      <c r="E79" s="160" t="str">
        <f>IF(+'STEP 1 HIERARCHY'!$A$23&gt;$C$6,"",IF('STEP 1 HIERARCHY'!$B$23="","",'STEP 1 HIERARCHY'!$B$23))</f>
        <v/>
      </c>
      <c r="F79" s="161"/>
      <c r="G79" s="162"/>
      <c r="H79" s="128"/>
      <c r="I79" s="128"/>
      <c r="K79" s="1"/>
      <c r="L79" s="17"/>
      <c r="M79" s="208"/>
      <c r="N79" s="206"/>
      <c r="O79" s="206"/>
      <c r="P79" s="206"/>
      <c r="Q79" s="206"/>
      <c r="S79" s="1"/>
      <c r="T79" s="17"/>
      <c r="U79" s="206"/>
      <c r="V79" s="206"/>
      <c r="W79" s="206"/>
      <c r="X79" s="206"/>
      <c r="Y79" s="206"/>
      <c r="Z79" s="109"/>
      <c r="AB79" s="47" t="s">
        <v>40</v>
      </c>
      <c r="AC79" s="47" t="s">
        <v>22</v>
      </c>
    </row>
    <row r="80" spans="1:36" ht="15" customHeight="1" x14ac:dyDescent="0.25">
      <c r="B80"/>
      <c r="C80" s="215"/>
      <c r="D80" s="174"/>
      <c r="E80" s="160" t="str">
        <f>IF(+'STEP 1 HIERARCHY'!$A$24&gt;$C$6,"",IF('STEP 1 HIERARCHY'!$B$24="","",'STEP 1 HIERARCHY'!$B$24))</f>
        <v/>
      </c>
      <c r="F80" s="161"/>
      <c r="G80" s="162"/>
      <c r="H80" s="128"/>
      <c r="I80" s="128"/>
      <c r="K80" s="17"/>
      <c r="L80" s="17"/>
      <c r="M80" s="73">
        <v>1</v>
      </c>
      <c r="N80" s="73">
        <v>2</v>
      </c>
      <c r="O80" s="73">
        <v>3</v>
      </c>
      <c r="P80" s="73">
        <v>4</v>
      </c>
      <c r="Q80" s="73">
        <v>5</v>
      </c>
      <c r="S80" s="17"/>
      <c r="T80" s="17"/>
      <c r="U80" s="73">
        <v>1</v>
      </c>
      <c r="V80" s="73">
        <v>2</v>
      </c>
      <c r="W80" s="73">
        <v>3</v>
      </c>
      <c r="X80" s="73">
        <v>4</v>
      </c>
      <c r="Y80" s="73">
        <v>5</v>
      </c>
      <c r="Z80" s="73"/>
      <c r="AE80" s="34"/>
      <c r="AF80" s="35" t="s">
        <v>25</v>
      </c>
      <c r="AG80" s="35"/>
      <c r="AH80" s="35"/>
      <c r="AI80" s="35"/>
      <c r="AJ80" s="35"/>
    </row>
    <row r="81" spans="1:36" ht="24.95" customHeight="1" thickBot="1" x14ac:dyDescent="0.3">
      <c r="B81"/>
      <c r="C81" s="214"/>
      <c r="D81" s="175"/>
      <c r="E81" s="160" t="str">
        <f>IF(+'STEP 1 HIERARCHY'!$A$25&gt;$C$6,"",IF('STEP 1 HIERARCHY'!$B$25="","",'STEP 1 HIERARCHY'!$B$25))</f>
        <v/>
      </c>
      <c r="F81" s="161"/>
      <c r="G81" s="162"/>
      <c r="H81" s="130"/>
      <c r="I81" s="128"/>
      <c r="K81" s="9">
        <v>1</v>
      </c>
      <c r="L81" s="97">
        <f>IF(K81&gt;$C$6,"",'STEP 1 HIERARCHY'!$B21)</f>
        <v>0</v>
      </c>
      <c r="M81" s="78">
        <v>1</v>
      </c>
      <c r="N81" s="42" t="str">
        <f>IFERROR(IF(N80&gt;$C$6,"",IF(H78="A",I78,1/I78)),"")</f>
        <v/>
      </c>
      <c r="O81" s="42" t="str">
        <f>IFERROR(IF(O80&gt;$C$6,"",IF(H79="A",I79,1/I79)),"")</f>
        <v/>
      </c>
      <c r="P81" s="42" t="str">
        <f>IFERROR(IF(P80&gt;$C$6,"",IF(H80="A",I80,1/I80)),"")</f>
        <v/>
      </c>
      <c r="Q81" s="42" t="str">
        <f>IFERROR(IF(Q80&gt;$C$6,"",IF(H81="A",I81,1/I81)),"")</f>
        <v/>
      </c>
      <c r="S81" s="9">
        <v>1</v>
      </c>
      <c r="T81" s="97">
        <f>IF(S81&gt;$C$6,"",'STEP 1 HIERARCHY'!$B21)</f>
        <v>0</v>
      </c>
      <c r="U81" s="76" t="str">
        <f>IFERROR(IF(M81="","",M81/M$86),"")</f>
        <v/>
      </c>
      <c r="V81" s="75" t="str">
        <f>+IF(N81="","",N81/N$86)</f>
        <v/>
      </c>
      <c r="W81" s="75" t="str">
        <f>+IF(O$81="","",O81/O$86)</f>
        <v/>
      </c>
      <c r="X81" s="75" t="str">
        <f t="shared" ref="X81:Y85" si="17">+IF(P$81="","",P81/P$86)</f>
        <v/>
      </c>
      <c r="Y81" s="75" t="str">
        <f t="shared" si="17"/>
        <v/>
      </c>
      <c r="Z81" s="110"/>
      <c r="AA81" s="97">
        <f>+T81</f>
        <v>0</v>
      </c>
      <c r="AB81" s="81" t="str">
        <f>IF(U81&lt;&gt;"",AVERAGE(U81:Y81),"")</f>
        <v/>
      </c>
      <c r="AC81" s="82" t="str">
        <f>IF(AB81&lt;&gt;"",VLOOKUP($C$6,$AE$82:$AJ$85,2),"")</f>
        <v/>
      </c>
      <c r="AE81" s="37" t="s">
        <v>23</v>
      </c>
      <c r="AF81" s="37">
        <v>1</v>
      </c>
      <c r="AG81" s="37">
        <v>2</v>
      </c>
      <c r="AH81" s="37">
        <v>3</v>
      </c>
      <c r="AI81" s="37">
        <v>4</v>
      </c>
      <c r="AJ81" s="37">
        <v>5</v>
      </c>
    </row>
    <row r="82" spans="1:36" ht="15" customHeight="1" x14ac:dyDescent="0.25">
      <c r="B82"/>
      <c r="C82" s="217" t="str">
        <f>IF($C$6&gt;2,'STEP 1 HIERARCHY'!$B$22,"")</f>
        <v/>
      </c>
      <c r="D82" s="144" t="s">
        <v>10</v>
      </c>
      <c r="E82" s="178" t="str">
        <f>IF('STEP 1 HIERARCHY'!$A$23&gt;$C$6,"",IF('STEP 1 HIERARCHY'!$B$23="","",'STEP 1 HIERARCHY'!$B$23))</f>
        <v/>
      </c>
      <c r="F82" s="179"/>
      <c r="G82" s="180"/>
      <c r="H82" s="127"/>
      <c r="I82" s="127"/>
      <c r="K82" s="9">
        <v>2</v>
      </c>
      <c r="L82" s="97">
        <f>IF(K82&gt;$C$6,"",'STEP 1 HIERARCHY'!$B22)</f>
        <v>0</v>
      </c>
      <c r="M82" s="79" t="str">
        <f>IF(N81="","",1/N81)</f>
        <v/>
      </c>
      <c r="N82" s="41">
        <v>1</v>
      </c>
      <c r="O82" s="42" t="str">
        <f>IFERROR(IF(O$24&gt;$C$6,"",IF(H82="A",I82,1/I82)),"")</f>
        <v/>
      </c>
      <c r="P82" s="42" t="str">
        <f>IFERROR(IF(P$24&gt;$C$6,"",IF($H83="A",$I83,1/$I83)),"")</f>
        <v/>
      </c>
      <c r="Q82" s="42" t="str">
        <f>IFERROR(IF(Q$24&gt;$C$6,"",IF($H84="A",$I84,1/$I84)),"")</f>
        <v/>
      </c>
      <c r="S82" s="9">
        <v>2</v>
      </c>
      <c r="T82" s="97">
        <f>IF(S82&gt;$C$6,"",'STEP 1 HIERARCHY'!$B22)</f>
        <v>0</v>
      </c>
      <c r="U82" s="77" t="str">
        <f t="shared" ref="U82:U85" si="18">+IF(M82="","",M82/M$86)</f>
        <v/>
      </c>
      <c r="V82" s="45" t="str">
        <f>IFERROR(IF(N82="","",N82/N$86),"")</f>
        <v/>
      </c>
      <c r="W82" s="45" t="str">
        <f t="shared" ref="W82:W83" si="19">+IF(O$81="","",O82/O$86)</f>
        <v/>
      </c>
      <c r="X82" s="45" t="str">
        <f t="shared" si="17"/>
        <v/>
      </c>
      <c r="Y82" s="45" t="str">
        <f t="shared" si="17"/>
        <v/>
      </c>
      <c r="Z82" s="110"/>
      <c r="AA82" s="97">
        <f>+T82</f>
        <v>0</v>
      </c>
      <c r="AB82" s="81" t="str">
        <f>IF(U82&lt;&gt;"",AVERAGE(U82:Y82),"")</f>
        <v/>
      </c>
      <c r="AC82" s="82" t="str">
        <f>IF(AB82&lt;&gt;"",VLOOKUP($C$6,$AE$82:$AJ$85,3),"")</f>
        <v/>
      </c>
      <c r="AE82" s="37">
        <v>2</v>
      </c>
      <c r="AF82" s="38" t="str">
        <f>IFERROR(MMULT(M81:N81,AB81:AB82)/$AB$81,"")</f>
        <v/>
      </c>
      <c r="AG82" s="38" t="str">
        <f>IFERROR(MMULT(M82:N82,AB81:AB82)/$AB$82,"")</f>
        <v/>
      </c>
      <c r="AH82" s="38"/>
      <c r="AI82" s="38"/>
      <c r="AJ82" s="38"/>
    </row>
    <row r="83" spans="1:36" ht="15" x14ac:dyDescent="0.25">
      <c r="B83"/>
      <c r="C83" s="215"/>
      <c r="D83" s="145"/>
      <c r="E83" s="160" t="str">
        <f>IF('STEP 1 HIERARCHY'!$A$24&gt;$C$6,"",IF('STEP 1 HIERARCHY'!$B$24="","",'STEP 1 HIERARCHY'!$B$24))</f>
        <v/>
      </c>
      <c r="F83" s="161"/>
      <c r="G83" s="162"/>
      <c r="H83" s="128"/>
      <c r="I83" s="128"/>
      <c r="K83" s="9">
        <v>3</v>
      </c>
      <c r="L83" s="97" t="str">
        <f>IF(K83&gt;$C$6,"",'STEP 1 HIERARCHY'!$B23)</f>
        <v/>
      </c>
      <c r="M83" s="79" t="str">
        <f>+IF(O81="","",1/O81)</f>
        <v/>
      </c>
      <c r="N83" s="42" t="str">
        <f>+IF(O82="","",1/O82)</f>
        <v/>
      </c>
      <c r="O83" s="41">
        <v>1</v>
      </c>
      <c r="P83" s="42" t="str">
        <f>IFERROR(IF(P$24&gt;$C$6,"",IF($H85="A",$I85,1/$I85)),"")</f>
        <v/>
      </c>
      <c r="Q83" s="42" t="str">
        <f>IFERROR(IF(Q$24&gt;$C$6,"",IF($H86="A",$I86,1/$I86)),"")</f>
        <v/>
      </c>
      <c r="S83" s="9">
        <v>3</v>
      </c>
      <c r="T83" s="97" t="str">
        <f>IF(S83&gt;$C$6,"",'STEP 1 HIERARCHY'!$B23)</f>
        <v/>
      </c>
      <c r="U83" s="77" t="str">
        <f t="shared" si="18"/>
        <v/>
      </c>
      <c r="V83" s="45" t="str">
        <f t="shared" ref="V83:V85" si="20">+IF(N83="","",N83/N$86)</f>
        <v/>
      </c>
      <c r="W83" s="45" t="str">
        <f t="shared" si="19"/>
        <v/>
      </c>
      <c r="X83" s="45" t="str">
        <f t="shared" si="17"/>
        <v/>
      </c>
      <c r="Y83" s="45" t="str">
        <f t="shared" si="17"/>
        <v/>
      </c>
      <c r="Z83" s="110"/>
      <c r="AA83" s="97" t="str">
        <f>+T83</f>
        <v/>
      </c>
      <c r="AB83" s="81" t="str">
        <f>IF(U83&lt;&gt;"",AVERAGE(U83:Y83),"")</f>
        <v/>
      </c>
      <c r="AC83" s="82" t="str">
        <f>IF(AB83&lt;&gt;"",VLOOKUP($C$6,$AE$82:$AJ$85,4),"")</f>
        <v/>
      </c>
      <c r="AE83" s="37">
        <v>3</v>
      </c>
      <c r="AF83" s="38" t="str">
        <f>IFERROR(MMULT(M81:O81,AB81:AB83)/$AB$81,"")</f>
        <v/>
      </c>
      <c r="AG83" s="38" t="str">
        <f>IFERROR(MMULT(M82:O82,AB81:AB83)/$AB$82,"")</f>
        <v/>
      </c>
      <c r="AH83" s="38" t="str">
        <f>IFERROR(MMULT(M83:O83,AB81:AB83)/$AB$83,"")</f>
        <v/>
      </c>
      <c r="AI83" s="38"/>
      <c r="AJ83" s="38"/>
    </row>
    <row r="84" spans="1:36" ht="15.75" thickBot="1" x14ac:dyDescent="0.3">
      <c r="B84"/>
      <c r="C84" s="214"/>
      <c r="D84" s="146"/>
      <c r="E84" s="163" t="str">
        <f>IF('STEP 1 HIERARCHY'!$A$25&gt;$C$6,"",IF('STEP 1 HIERARCHY'!$B$25="","",'STEP 1 HIERARCHY'!$B$25))</f>
        <v/>
      </c>
      <c r="F84" s="164"/>
      <c r="G84" s="165"/>
      <c r="H84" s="130"/>
      <c r="I84" s="130"/>
      <c r="K84" s="74">
        <v>4</v>
      </c>
      <c r="L84" s="97" t="str">
        <f>IF(K84&gt;$C$6,"",'STEP 1 HIERARCHY'!$B24)</f>
        <v/>
      </c>
      <c r="M84" s="79" t="str">
        <f>+IF(P81="","",1/P81)</f>
        <v/>
      </c>
      <c r="N84" s="42" t="str">
        <f>IF(P82="","",1/P82)</f>
        <v/>
      </c>
      <c r="O84" s="42" t="str">
        <f>IF(P83="","",1/P83)</f>
        <v/>
      </c>
      <c r="P84" s="41">
        <v>1</v>
      </c>
      <c r="Q84" s="42" t="str">
        <f>IFERROR(IF(Q$24&gt;$C$6,"",IF($H87="A",$I87,1/$I87)),"")</f>
        <v/>
      </c>
      <c r="S84" s="9">
        <v>4</v>
      </c>
      <c r="T84" s="97" t="str">
        <f>IF(S84&gt;$C$6,"",'STEP 1 HIERARCHY'!$B24)</f>
        <v/>
      </c>
      <c r="U84" s="77" t="str">
        <f t="shared" si="18"/>
        <v/>
      </c>
      <c r="V84" s="45" t="str">
        <f t="shared" si="20"/>
        <v/>
      </c>
      <c r="W84" s="45" t="str">
        <f>+IF(O84="","",O84/O$86)</f>
        <v/>
      </c>
      <c r="X84" s="45" t="str">
        <f>+IF(P$81="","",P84/P$86)</f>
        <v/>
      </c>
      <c r="Y84" s="45" t="str">
        <f t="shared" si="17"/>
        <v/>
      </c>
      <c r="Z84" s="110"/>
      <c r="AB84" s="81" t="str">
        <f>IF(U84&lt;&gt;"",AVERAGE(U84:Y84),"")</f>
        <v/>
      </c>
      <c r="AC84" s="82" t="str">
        <f>IF(AB84&lt;&gt;"",VLOOKUP($C$6,$AE$82:$AJ$85,5),"")</f>
        <v/>
      </c>
      <c r="AE84" s="37">
        <v>4</v>
      </c>
      <c r="AF84" s="38" t="str">
        <f>IFERROR(MMULT(M81:P81,AB81:AB84)/$AB$81,"")</f>
        <v/>
      </c>
      <c r="AG84" s="38" t="str">
        <f>IFERROR(MMULT(M82:P82,AB81:AB84)/$AB$82,"")</f>
        <v/>
      </c>
      <c r="AH84" s="38" t="str">
        <f>IFERROR(MMULT(M83:P83,AB81:AB84)/$AB$83,"")</f>
        <v/>
      </c>
      <c r="AI84" s="38" t="str">
        <f>IFERROR(MMULT(M84:P84,AB81:AB84)/$AB$84,"")</f>
        <v/>
      </c>
      <c r="AJ84" s="38"/>
    </row>
    <row r="85" spans="1:36" ht="15" x14ac:dyDescent="0.25">
      <c r="B85"/>
      <c r="C85" s="213" t="str">
        <f>IF($C$6&lt;=3,"",'STEP 1 HIERARCHY'!$B$23)</f>
        <v/>
      </c>
      <c r="D85" s="144" t="s">
        <v>10</v>
      </c>
      <c r="E85" s="178" t="str">
        <f>IF('STEP 1 HIERARCHY'!$A$24&gt;$C$6,"",IF('STEP 1 HIERARCHY'!$B$24="","",'STEP 1 HIERARCHY'!$B$24))</f>
        <v/>
      </c>
      <c r="F85" s="179"/>
      <c r="G85" s="180"/>
      <c r="H85" s="127"/>
      <c r="I85" s="127"/>
      <c r="K85" s="74">
        <v>5</v>
      </c>
      <c r="L85" s="97" t="str">
        <f>IF(K85&gt;$C$6,"",'STEP 1 HIERARCHY'!$B25)</f>
        <v/>
      </c>
      <c r="M85" s="80" t="str">
        <f>IF($Q81="","",1/$Q81)</f>
        <v/>
      </c>
      <c r="N85" s="43" t="str">
        <f>IF($Q82="","",1/$Q82)</f>
        <v/>
      </c>
      <c r="O85" s="43" t="str">
        <f>IF($Q83="","",1/$Q83)</f>
        <v/>
      </c>
      <c r="P85" s="43" t="str">
        <f>IF($Q84="","",1/$Q84)</f>
        <v/>
      </c>
      <c r="Q85" s="44">
        <v>1</v>
      </c>
      <c r="S85" s="9">
        <v>5</v>
      </c>
      <c r="T85" s="97" t="str">
        <f>IF(S85&gt;$C$6,"",'STEP 1 HIERARCHY'!$B25)</f>
        <v/>
      </c>
      <c r="U85" s="77" t="str">
        <f t="shared" si="18"/>
        <v/>
      </c>
      <c r="V85" s="45" t="str">
        <f t="shared" si="20"/>
        <v/>
      </c>
      <c r="W85" s="45" t="str">
        <f>+IF(O85="","",O85/O$86)</f>
        <v/>
      </c>
      <c r="X85" s="45" t="str">
        <f>+IF(P85="","",P85/P$86)</f>
        <v/>
      </c>
      <c r="Y85" s="45" t="str">
        <f t="shared" si="17"/>
        <v/>
      </c>
      <c r="Z85" s="110"/>
      <c r="AB85" s="81" t="str">
        <f>IF(U85&lt;&gt;"",AVERAGE(U85:Y85),"")</f>
        <v/>
      </c>
      <c r="AC85" s="82" t="str">
        <f>IF(AB85&lt;&gt;"",VLOOKUP($C$6,$AE$82:$AJ$85,6),"")</f>
        <v/>
      </c>
      <c r="AE85" s="37">
        <v>5</v>
      </c>
      <c r="AF85" s="38" t="str">
        <f>IFERROR(MMULT(M81:Q81,AB81:AB85)/$AB$81,"")</f>
        <v/>
      </c>
      <c r="AG85" s="38" t="str">
        <f>IFERROR(MMULT(M85:N85,AB84:AB85)/$AB$82,"")</f>
        <v/>
      </c>
      <c r="AH85" s="38" t="str">
        <f>IFERROR(MMULT(M83:Q83,AB81:AB85)/$AB$83,"")</f>
        <v/>
      </c>
      <c r="AI85" s="38" t="str">
        <f>IFERROR(MMULT(M84:Q84,AB81:AB85)/$AB$84,"")</f>
        <v/>
      </c>
      <c r="AJ85" s="38" t="str">
        <f>IFERROR(MMULT(M85:Q85,AB81:AB85)/$AB$85,"")</f>
        <v/>
      </c>
    </row>
    <row r="86" spans="1:36" ht="15.75" thickBot="1" x14ac:dyDescent="0.3">
      <c r="B86"/>
      <c r="C86" s="214"/>
      <c r="D86" s="146"/>
      <c r="E86" s="163" t="str">
        <f>IF('STEP 1 HIERARCHY'!$A$25&gt;$C$6,"",IF('STEP 1 HIERARCHY'!$B$25="","",'STEP 1 HIERARCHY'!$B$25))</f>
        <v/>
      </c>
      <c r="F86" s="164"/>
      <c r="G86" s="165"/>
      <c r="H86" s="128"/>
      <c r="I86" s="128"/>
      <c r="L86" s="39" t="s">
        <v>47</v>
      </c>
      <c r="M86" s="40" t="str">
        <f>IF(M82="","",SUM(M81:M85))</f>
        <v/>
      </c>
      <c r="N86" s="40" t="str">
        <f>IF(N81="","",SUM(N81:N85))</f>
        <v/>
      </c>
      <c r="O86" s="40" t="str">
        <f>IF(O81="","",SUM(O81:O85))</f>
        <v/>
      </c>
      <c r="P86" s="40" t="str">
        <f>IF(P81="","",SUM(P81:P85))</f>
        <v/>
      </c>
      <c r="Q86" s="40" t="str">
        <f>IF(Q81="","",SUM(Q81:Q85))</f>
        <v/>
      </c>
      <c r="AB86" s="27" t="s">
        <v>24</v>
      </c>
      <c r="AC86" s="57" t="str">
        <f>IFERROR(IF($C$6=2,"",((AVERAGE(AC81:AC85)-$C$6)/($C$6-1))/LOOKUP($C$6,$AG$16:$AK$17)),"")</f>
        <v/>
      </c>
    </row>
    <row r="87" spans="1:36" ht="15" x14ac:dyDescent="0.25">
      <c r="B87"/>
      <c r="C87" s="120" t="str">
        <f>IF($C$6&lt;=4,"",+'STEP 1 HIERARCHY'!$B$24)</f>
        <v/>
      </c>
      <c r="D87" s="6" t="s">
        <v>10</v>
      </c>
      <c r="E87" s="178" t="str">
        <f>IF('STEP 1 HIERARCHY'!$A$25&gt;$C$6,"",IF('STEP 1 HIERARCHY'!$B$25="","",'STEP 1 HIERARCHY'!$B$25))</f>
        <v/>
      </c>
      <c r="F87" s="179"/>
      <c r="G87" s="180"/>
      <c r="H87" s="127"/>
      <c r="I87" s="127"/>
      <c r="AB87" s="210" t="str">
        <f>+IF(AC86="","CONSISTENT COMPARISONS",IF(AC86&lt;=0.1,"CONSISTENTCOMPARISONS", "INCONSISTENT COMPARISONS"))</f>
        <v>CONSISTENT COMPARISONS</v>
      </c>
      <c r="AC87" s="210"/>
    </row>
    <row r="89" spans="1:36" ht="15" x14ac:dyDescent="0.25">
      <c r="A89" s="31" t="s">
        <v>34</v>
      </c>
      <c r="B89" s="32" t="str">
        <f>'STEP2.1 CRITERIA COMPARISON'!B51</f>
        <v/>
      </c>
      <c r="C89" s="28"/>
      <c r="D89" s="207" t="s">
        <v>49</v>
      </c>
      <c r="E89" s="207"/>
      <c r="F89" s="207"/>
      <c r="G89" s="207"/>
      <c r="H89" s="207"/>
      <c r="I89" s="207"/>
    </row>
    <row r="90" spans="1:36" ht="14.25" customHeight="1" x14ac:dyDescent="0.2">
      <c r="B90" s="15"/>
      <c r="C90" s="176" t="s">
        <v>25</v>
      </c>
      <c r="D90" s="176"/>
      <c r="E90" s="176"/>
      <c r="F90" s="177"/>
      <c r="G90" s="177"/>
      <c r="H90" s="171" t="s">
        <v>89</v>
      </c>
      <c r="I90" s="171" t="s">
        <v>55</v>
      </c>
      <c r="AB90" s="118"/>
    </row>
    <row r="91" spans="1:36" ht="15.75" thickBot="1" x14ac:dyDescent="0.3">
      <c r="B91"/>
      <c r="C91" s="121" t="s">
        <v>0</v>
      </c>
      <c r="D91" s="121"/>
      <c r="E91" s="186" t="s">
        <v>1</v>
      </c>
      <c r="F91" s="187"/>
      <c r="G91" s="188"/>
      <c r="H91" s="172"/>
      <c r="I91" s="194"/>
      <c r="K91" s="209" t="s">
        <v>18</v>
      </c>
      <c r="L91" s="209"/>
      <c r="M91" s="209"/>
      <c r="N91" s="209"/>
      <c r="O91" s="209"/>
      <c r="P91" s="209"/>
      <c r="Q91" s="209"/>
      <c r="S91" s="209" t="s">
        <v>19</v>
      </c>
      <c r="T91" s="209"/>
      <c r="U91" s="209"/>
      <c r="V91" s="209"/>
      <c r="W91" s="209"/>
      <c r="X91" s="209"/>
      <c r="Y91" s="209"/>
      <c r="Z91"/>
      <c r="AB91" s="211" t="s">
        <v>20</v>
      </c>
      <c r="AC91" s="211"/>
    </row>
    <row r="92" spans="1:36" ht="15" customHeight="1" x14ac:dyDescent="0.25">
      <c r="B92"/>
      <c r="C92" s="213">
        <f>+'STEP 1 HIERARCHY'!$B$21</f>
        <v>0</v>
      </c>
      <c r="D92" s="216" t="s">
        <v>10</v>
      </c>
      <c r="E92" s="178" t="str">
        <f>+IF(+'STEP 1 HIERARCHY'!$B$22="","",'STEP 1 HIERARCHY'!$B$22)</f>
        <v/>
      </c>
      <c r="F92" s="179"/>
      <c r="G92" s="180"/>
      <c r="H92" s="126"/>
      <c r="I92" s="127"/>
      <c r="M92" s="206">
        <f>+L95</f>
        <v>0</v>
      </c>
      <c r="N92" s="206">
        <f>+L96</f>
        <v>0</v>
      </c>
      <c r="O92" s="206" t="str">
        <f>+L97</f>
        <v/>
      </c>
      <c r="P92" s="206" t="str">
        <f>+L98</f>
        <v/>
      </c>
      <c r="Q92" s="206" t="str">
        <f>+L99</f>
        <v/>
      </c>
      <c r="U92" s="206">
        <f>+T95</f>
        <v>0</v>
      </c>
      <c r="V92" s="206">
        <f>+T96</f>
        <v>0</v>
      </c>
      <c r="W92" s="206" t="str">
        <f>+T97</f>
        <v/>
      </c>
      <c r="X92" s="206" t="str">
        <f>+T98</f>
        <v/>
      </c>
      <c r="Y92" s="206" t="str">
        <f>+T99</f>
        <v/>
      </c>
      <c r="Z92" s="109"/>
    </row>
    <row r="93" spans="1:36" ht="15" customHeight="1" x14ac:dyDescent="0.25">
      <c r="B93"/>
      <c r="C93" s="215"/>
      <c r="D93" s="174"/>
      <c r="E93" s="160" t="str">
        <f>IF(+'STEP 1 HIERARCHY'!$A$23&gt;$C$6,"",IF('STEP 1 HIERARCHY'!$B$23="","",'STEP 1 HIERARCHY'!$B$23))</f>
        <v/>
      </c>
      <c r="F93" s="161"/>
      <c r="G93" s="162"/>
      <c r="H93" s="128"/>
      <c r="I93" s="128"/>
      <c r="K93" s="1"/>
      <c r="L93" s="17"/>
      <c r="M93" s="208"/>
      <c r="N93" s="206"/>
      <c r="O93" s="206"/>
      <c r="P93" s="206"/>
      <c r="Q93" s="206"/>
      <c r="S93" s="1"/>
      <c r="T93" s="17"/>
      <c r="U93" s="206"/>
      <c r="V93" s="206"/>
      <c r="W93" s="206"/>
      <c r="X93" s="206"/>
      <c r="Y93" s="206"/>
      <c r="Z93" s="109"/>
      <c r="AB93" s="47" t="s">
        <v>40</v>
      </c>
      <c r="AC93" s="47" t="s">
        <v>22</v>
      </c>
    </row>
    <row r="94" spans="1:36" ht="15" customHeight="1" x14ac:dyDescent="0.25">
      <c r="B94"/>
      <c r="C94" s="215"/>
      <c r="D94" s="174"/>
      <c r="E94" s="160" t="str">
        <f>IF(+'STEP 1 HIERARCHY'!$A$24&gt;$C$6,"",IF('STEP 1 HIERARCHY'!$B$24="","",'STEP 1 HIERARCHY'!$B$24))</f>
        <v/>
      </c>
      <c r="F94" s="161"/>
      <c r="G94" s="162"/>
      <c r="H94" s="128"/>
      <c r="I94" s="128"/>
      <c r="K94" s="17"/>
      <c r="L94" s="17"/>
      <c r="M94" s="73">
        <v>1</v>
      </c>
      <c r="N94" s="73">
        <v>2</v>
      </c>
      <c r="O94" s="73">
        <v>3</v>
      </c>
      <c r="P94" s="73">
        <v>4</v>
      </c>
      <c r="Q94" s="73">
        <v>5</v>
      </c>
      <c r="S94" s="17"/>
      <c r="T94" s="17"/>
      <c r="U94" s="73">
        <v>1</v>
      </c>
      <c r="V94" s="73">
        <v>2</v>
      </c>
      <c r="W94" s="73">
        <v>3</v>
      </c>
      <c r="X94" s="73">
        <v>4</v>
      </c>
      <c r="Y94" s="73">
        <v>5</v>
      </c>
      <c r="Z94" s="73"/>
      <c r="AE94" s="34"/>
      <c r="AF94" s="35" t="s">
        <v>25</v>
      </c>
      <c r="AG94" s="35"/>
      <c r="AH94" s="35"/>
      <c r="AI94" s="35"/>
      <c r="AJ94" s="35"/>
    </row>
    <row r="95" spans="1:36" ht="24.95" customHeight="1" thickBot="1" x14ac:dyDescent="0.3">
      <c r="B95"/>
      <c r="C95" s="214"/>
      <c r="D95" s="175"/>
      <c r="E95" s="160" t="str">
        <f>IF(+'STEP 1 HIERARCHY'!$A$25&gt;$C$6,"",IF('STEP 1 HIERARCHY'!$B$25="","",'STEP 1 HIERARCHY'!$B$25))</f>
        <v/>
      </c>
      <c r="F95" s="161"/>
      <c r="G95" s="162"/>
      <c r="H95" s="130"/>
      <c r="I95" s="128"/>
      <c r="K95" s="9">
        <v>1</v>
      </c>
      <c r="L95" s="97">
        <f>IF(K95&gt;$C$6,"",'STEP 1 HIERARCHY'!$B21)</f>
        <v>0</v>
      </c>
      <c r="M95" s="78">
        <v>1</v>
      </c>
      <c r="N95" s="42" t="str">
        <f>IFERROR(IF(N94&gt;$C$6,"",IF(H92="A",I92,1/I92)),"")</f>
        <v/>
      </c>
      <c r="O95" s="42" t="str">
        <f>IFERROR(IF(O94&gt;$C$6,"",IF(H93="A",I93,1/I93)),"")</f>
        <v/>
      </c>
      <c r="P95" s="42" t="str">
        <f>IFERROR(IF(P94&gt;$C$6,"",IF(H94="A",I94,1/I94)),"")</f>
        <v/>
      </c>
      <c r="Q95" s="42" t="str">
        <f>IFERROR(IF(Q94&gt;$C$6,"",IF(H95="A",I95,1/I95)),"")</f>
        <v/>
      </c>
      <c r="S95" s="9">
        <v>1</v>
      </c>
      <c r="T95" s="97">
        <f>IF(S95&gt;$C$6,"",'STEP 1 HIERARCHY'!$B21)</f>
        <v>0</v>
      </c>
      <c r="U95" s="76" t="str">
        <f>IFERROR(IF(M95="","",M95/M$100),"")</f>
        <v/>
      </c>
      <c r="V95" s="75" t="str">
        <f>+IF(N95="","",N95/N$100)</f>
        <v/>
      </c>
      <c r="W95" s="75" t="str">
        <f>+IF(O$95="","",O95/O$100)</f>
        <v/>
      </c>
      <c r="X95" s="75" t="str">
        <f t="shared" ref="X95:Y99" si="21">+IF(P$95="","",P95/P$100)</f>
        <v/>
      </c>
      <c r="Y95" s="75" t="str">
        <f t="shared" si="21"/>
        <v/>
      </c>
      <c r="Z95" s="110"/>
      <c r="AA95" s="97">
        <f>+T95</f>
        <v>0</v>
      </c>
      <c r="AB95" s="81" t="str">
        <f>IF(U95&lt;&gt;"",AVERAGE(U95:Y95),"")</f>
        <v/>
      </c>
      <c r="AC95" s="82" t="str">
        <f>IF(AB95&lt;&gt;"",VLOOKUP($C$6,AE$95:AJ$99,2),"")</f>
        <v/>
      </c>
      <c r="AE95" s="37" t="s">
        <v>23</v>
      </c>
      <c r="AF95" s="37">
        <v>1</v>
      </c>
      <c r="AG95" s="37">
        <v>2</v>
      </c>
      <c r="AH95" s="37">
        <v>3</v>
      </c>
      <c r="AI95" s="37">
        <v>4</v>
      </c>
      <c r="AJ95" s="37">
        <v>5</v>
      </c>
    </row>
    <row r="96" spans="1:36" ht="15" customHeight="1" x14ac:dyDescent="0.25">
      <c r="B96"/>
      <c r="C96" s="217" t="str">
        <f>IF($C$6&gt;2,'STEP 1 HIERARCHY'!$B$22,"")</f>
        <v/>
      </c>
      <c r="D96" s="144" t="s">
        <v>10</v>
      </c>
      <c r="E96" s="178" t="str">
        <f>IF('STEP 1 HIERARCHY'!$A$23&gt;$C$6,"",IF('STEP 1 HIERARCHY'!$B$23="","",'STEP 1 HIERARCHY'!$B$23))</f>
        <v/>
      </c>
      <c r="F96" s="179"/>
      <c r="G96" s="180"/>
      <c r="H96" s="127"/>
      <c r="I96" s="127"/>
      <c r="K96" s="9">
        <v>2</v>
      </c>
      <c r="L96" s="97">
        <f>IF(K96&gt;$C$6,"",'STEP 1 HIERARCHY'!$B22)</f>
        <v>0</v>
      </c>
      <c r="M96" s="79" t="str">
        <f>IF(N95="","",1/N95)</f>
        <v/>
      </c>
      <c r="N96" s="41">
        <v>1</v>
      </c>
      <c r="O96" s="42" t="str">
        <f>IFERROR(IF(O$24&gt;$C$6,"",IF(H96="A",I96,1/I96)),"")</f>
        <v/>
      </c>
      <c r="P96" s="42" t="str">
        <f>IFERROR(IF(P$24&gt;$C$6,"",IF($H97="A",$I97,1/$I97)),"")</f>
        <v/>
      </c>
      <c r="Q96" s="42" t="str">
        <f>IFERROR(IF(Q$24&gt;$C$6,"",IF($H98="A",$I98,1/$I98)),"")</f>
        <v/>
      </c>
      <c r="S96" s="9">
        <v>2</v>
      </c>
      <c r="T96" s="97">
        <f>IF(S96&gt;$C$6,"",'STEP 1 HIERARCHY'!$B22)</f>
        <v>0</v>
      </c>
      <c r="U96" s="77" t="str">
        <f t="shared" ref="U96:U99" si="22">+IF(M96="","",M96/M$100)</f>
        <v/>
      </c>
      <c r="V96" s="45" t="str">
        <f>IFERROR(IF(N96="","",N96/N$100),"")</f>
        <v/>
      </c>
      <c r="W96" s="45" t="str">
        <f t="shared" ref="W96:W97" si="23">+IF(O$95="","",O96/O$100)</f>
        <v/>
      </c>
      <c r="X96" s="45" t="str">
        <f t="shared" si="21"/>
        <v/>
      </c>
      <c r="Y96" s="45" t="str">
        <f t="shared" si="21"/>
        <v/>
      </c>
      <c r="Z96" s="110"/>
      <c r="AA96" s="97">
        <f>+T96</f>
        <v>0</v>
      </c>
      <c r="AB96" s="81" t="str">
        <f>IF(U96&lt;&gt;"",AVERAGE(U96:Y96),"")</f>
        <v/>
      </c>
      <c r="AC96" s="82" t="str">
        <f>IF(AB96&lt;&gt;"",VLOOKUP($C$6,AE$95:AJ$99,3),"")</f>
        <v/>
      </c>
      <c r="AE96" s="37">
        <v>2</v>
      </c>
      <c r="AF96" s="38" t="str">
        <f>IFERROR(MMULT(M95:N95,AB95:AB96)/$AB$95,"")</f>
        <v/>
      </c>
      <c r="AG96" s="38" t="str">
        <f>IFERROR(MMULT(M96:N96,AB95:AB96)/$AB$96,"")</f>
        <v/>
      </c>
      <c r="AH96" s="38"/>
      <c r="AI96" s="38"/>
      <c r="AJ96" s="38"/>
    </row>
    <row r="97" spans="1:36" ht="15" x14ac:dyDescent="0.25">
      <c r="B97"/>
      <c r="C97" s="215"/>
      <c r="D97" s="145"/>
      <c r="E97" s="160" t="str">
        <f>IF('STEP 1 HIERARCHY'!$A$24&gt;$C$6,"",IF('STEP 1 HIERARCHY'!$B$24="","",'STEP 1 HIERARCHY'!$B$24))</f>
        <v/>
      </c>
      <c r="F97" s="161"/>
      <c r="G97" s="162"/>
      <c r="H97" s="128"/>
      <c r="I97" s="128"/>
      <c r="K97" s="9">
        <v>3</v>
      </c>
      <c r="L97" s="97" t="str">
        <f>IF(K97&gt;$C$6,"",'STEP 1 HIERARCHY'!$B23)</f>
        <v/>
      </c>
      <c r="M97" s="79" t="str">
        <f>+IF(O95="","",1/O95)</f>
        <v/>
      </c>
      <c r="N97" s="42" t="str">
        <f>+IF(O96="","",1/O96)</f>
        <v/>
      </c>
      <c r="O97" s="41">
        <v>1</v>
      </c>
      <c r="P97" s="42" t="str">
        <f>IFERROR(IF(P$24&gt;$C$6,"",IF($H99="A",$I99,1/$I99)),"")</f>
        <v/>
      </c>
      <c r="Q97" s="42" t="str">
        <f>IFERROR(IF(Q$24&gt;$C$6,"",IF($H100="A",$I100,1/$I100)),"")</f>
        <v/>
      </c>
      <c r="S97" s="9">
        <v>3</v>
      </c>
      <c r="T97" s="97" t="str">
        <f>IF(S97&gt;$C$6,"",'STEP 1 HIERARCHY'!$B23)</f>
        <v/>
      </c>
      <c r="U97" s="77" t="str">
        <f t="shared" si="22"/>
        <v/>
      </c>
      <c r="V97" s="45" t="str">
        <f t="shared" ref="V97:V99" si="24">+IF(N97="","",N97/N$100)</f>
        <v/>
      </c>
      <c r="W97" s="45" t="str">
        <f t="shared" si="23"/>
        <v/>
      </c>
      <c r="X97" s="45" t="str">
        <f t="shared" si="21"/>
        <v/>
      </c>
      <c r="Y97" s="45" t="str">
        <f t="shared" si="21"/>
        <v/>
      </c>
      <c r="Z97" s="110"/>
      <c r="AA97" s="97" t="str">
        <f>+T97</f>
        <v/>
      </c>
      <c r="AB97" s="81" t="str">
        <f>IF(U97&lt;&gt;"",AVERAGE(U97:Y97),"")</f>
        <v/>
      </c>
      <c r="AC97" s="82" t="str">
        <f>IF(AB97&lt;&gt;"",VLOOKUP($C$6,AE$95:AJ$99,4),"")</f>
        <v/>
      </c>
      <c r="AE97" s="37">
        <v>3</v>
      </c>
      <c r="AF97" s="38" t="str">
        <f>IFERROR(MMULT(M95:O95,AB95:AB97)/$AB$95,"")</f>
        <v/>
      </c>
      <c r="AG97" s="38" t="str">
        <f>IFERROR(MMULT(M96:O96,AB95:AB97)/$AB$96,"")</f>
        <v/>
      </c>
      <c r="AH97" s="38" t="str">
        <f>IFERROR(MMULT(M97:O97,AB95:AB97)/$AB$97,"")</f>
        <v/>
      </c>
      <c r="AI97" s="38"/>
      <c r="AJ97" s="38"/>
    </row>
    <row r="98" spans="1:36" ht="15.75" thickBot="1" x14ac:dyDescent="0.3">
      <c r="B98"/>
      <c r="C98" s="214"/>
      <c r="D98" s="146"/>
      <c r="E98" s="163" t="str">
        <f>IF('STEP 1 HIERARCHY'!$A$25&gt;$C$6,"",IF('STEP 1 HIERARCHY'!$B$25="","",'STEP 1 HIERARCHY'!$B$25))</f>
        <v/>
      </c>
      <c r="F98" s="164"/>
      <c r="G98" s="165"/>
      <c r="H98" s="130"/>
      <c r="I98" s="130"/>
      <c r="K98" s="74">
        <v>4</v>
      </c>
      <c r="L98" s="97" t="str">
        <f>IF(K98&gt;$C$6,"",'STEP 1 HIERARCHY'!$B24)</f>
        <v/>
      </c>
      <c r="M98" s="79" t="str">
        <f>+IF(P95="","",1/P95)</f>
        <v/>
      </c>
      <c r="N98" s="42" t="str">
        <f>IF(P96="","",1/P96)</f>
        <v/>
      </c>
      <c r="O98" s="42" t="str">
        <f>IF(P97="","",1/P97)</f>
        <v/>
      </c>
      <c r="P98" s="41">
        <v>1</v>
      </c>
      <c r="Q98" s="42" t="str">
        <f>IFERROR(IF(Q$24&gt;$C$6,"",IF($H101="A",$I101,1/$I101)),"")</f>
        <v/>
      </c>
      <c r="S98" s="9">
        <v>4</v>
      </c>
      <c r="T98" s="97" t="str">
        <f>IF(S98&gt;$C$6,"",'STEP 1 HIERARCHY'!$B24)</f>
        <v/>
      </c>
      <c r="U98" s="77" t="str">
        <f t="shared" si="22"/>
        <v/>
      </c>
      <c r="V98" s="45" t="str">
        <f t="shared" si="24"/>
        <v/>
      </c>
      <c r="W98" s="45" t="str">
        <f>+IF(O98="","",O98/O$100)</f>
        <v/>
      </c>
      <c r="X98" s="45" t="str">
        <f>+IF(P$95="","",P98/P$100)</f>
        <v/>
      </c>
      <c r="Y98" s="45" t="str">
        <f t="shared" si="21"/>
        <v/>
      </c>
      <c r="Z98" s="110"/>
      <c r="AA98" s="97" t="str">
        <f>+T98</f>
        <v/>
      </c>
      <c r="AB98" s="81" t="str">
        <f>IF(U98&lt;&gt;"",AVERAGE(U98:Y98),"")</f>
        <v/>
      </c>
      <c r="AC98" s="82" t="str">
        <f>IF(AB98&lt;&gt;"",VLOOKUP($C$6,AE$95:AJ$99,5),"")</f>
        <v/>
      </c>
      <c r="AE98" s="37">
        <v>4</v>
      </c>
      <c r="AF98" s="38" t="str">
        <f>IFERROR(MMULT(M95:P95,AB95:AB98)/$AB$95,"")</f>
        <v/>
      </c>
      <c r="AG98" s="38" t="str">
        <f>IFERROR(MMULT(M96:P96,AB95:AB98)/$AB$96,"")</f>
        <v/>
      </c>
      <c r="AH98" s="38" t="str">
        <f>IFERROR(MMULT(M96:P96,AB95:AB98)/$AB$97,"")</f>
        <v/>
      </c>
      <c r="AI98" s="38" t="str">
        <f>IFERROR(MMULT(M98:P98,AB95:AB98)/$AB$98,"")</f>
        <v/>
      </c>
      <c r="AJ98" s="38"/>
    </row>
    <row r="99" spans="1:36" ht="15" x14ac:dyDescent="0.25">
      <c r="B99"/>
      <c r="C99" s="213" t="str">
        <f>IF($C$6&lt;=3,"",'STEP 1 HIERARCHY'!$B$23)</f>
        <v/>
      </c>
      <c r="D99" s="144" t="s">
        <v>10</v>
      </c>
      <c r="E99" s="178" t="str">
        <f>IF('STEP 1 HIERARCHY'!$A$24&gt;$C$6,"",IF('STEP 1 HIERARCHY'!$B$24="","",'STEP 1 HIERARCHY'!$B$24))</f>
        <v/>
      </c>
      <c r="F99" s="179"/>
      <c r="G99" s="180"/>
      <c r="H99" s="127"/>
      <c r="I99" s="127"/>
      <c r="K99" s="74">
        <v>5</v>
      </c>
      <c r="L99" s="97" t="str">
        <f>IF(K99&gt;$C$6,"",'STEP 1 HIERARCHY'!$B25)</f>
        <v/>
      </c>
      <c r="M99" s="80" t="str">
        <f>IF($Q95="","",1/$Q95)</f>
        <v/>
      </c>
      <c r="N99" s="43" t="str">
        <f>IF($Q96="","",1/$Q96)</f>
        <v/>
      </c>
      <c r="O99" s="43" t="str">
        <f>IF($Q97="","",1/$Q97)</f>
        <v/>
      </c>
      <c r="P99" s="43" t="str">
        <f>IF($Q98="","",1/$Q98)</f>
        <v/>
      </c>
      <c r="Q99" s="44">
        <v>1</v>
      </c>
      <c r="S99" s="9">
        <v>5</v>
      </c>
      <c r="T99" s="97" t="str">
        <f>IF(S99&gt;$C$6,"",'STEP 1 HIERARCHY'!$B25)</f>
        <v/>
      </c>
      <c r="U99" s="77" t="str">
        <f t="shared" si="22"/>
        <v/>
      </c>
      <c r="V99" s="45" t="str">
        <f t="shared" si="24"/>
        <v/>
      </c>
      <c r="W99" s="45" t="str">
        <f>+IF(O99="","",O99/O$100)</f>
        <v/>
      </c>
      <c r="X99" s="45" t="str">
        <f>+IF(P99="","",P99/P$100)</f>
        <v/>
      </c>
      <c r="Y99" s="45" t="str">
        <f t="shared" si="21"/>
        <v/>
      </c>
      <c r="Z99" s="110"/>
      <c r="AA99" s="97" t="str">
        <f>+T99</f>
        <v/>
      </c>
      <c r="AB99" s="81" t="str">
        <f>IF(U99&lt;&gt;"",AVERAGE(U99:Y99),"")</f>
        <v/>
      </c>
      <c r="AC99" s="82" t="str">
        <f>IF(AB99&lt;&gt;"",VLOOKUP($C$6,AE$95:AJ$99,6),"")</f>
        <v/>
      </c>
      <c r="AE99" s="37">
        <v>5</v>
      </c>
      <c r="AF99" s="38" t="str">
        <f>IFERROR(MMULT(M95:Q95,AB95:AB99)/$AB$95,"")</f>
        <v/>
      </c>
      <c r="AG99" s="38" t="str">
        <f>IFERROR(MMULT(M96:Q96,AB95:AB99)/$AB$96,"")</f>
        <v/>
      </c>
      <c r="AH99" s="38" t="str">
        <f>IFERROR(MMULT(M97:Q97,AB95:AB99)/$AB$97,"")</f>
        <v/>
      </c>
      <c r="AI99" s="38" t="str">
        <f>IFERROR(MMULT(M98:Q98,AB95:AB99)/$AB$98,"")</f>
        <v/>
      </c>
      <c r="AJ99" s="38" t="str">
        <f>IFERROR(MMULT(M99:Q99,AB95:AB99)/$AB$99,"")</f>
        <v/>
      </c>
    </row>
    <row r="100" spans="1:36" ht="15.75" thickBot="1" x14ac:dyDescent="0.3">
      <c r="B100"/>
      <c r="C100" s="214"/>
      <c r="D100" s="146"/>
      <c r="E100" s="163" t="str">
        <f>IF('STEP 1 HIERARCHY'!$A$25&gt;$C$6,"",IF('STEP 1 HIERARCHY'!$B$25="","",'STEP 1 HIERARCHY'!$B$25))</f>
        <v/>
      </c>
      <c r="F100" s="164"/>
      <c r="G100" s="165"/>
      <c r="H100" s="128"/>
      <c r="I100" s="128"/>
      <c r="L100" s="39" t="s">
        <v>47</v>
      </c>
      <c r="M100" s="40" t="str">
        <f>IF(M96="","",SUM(M95:M99))</f>
        <v/>
      </c>
      <c r="N100" s="40" t="str">
        <f>IF(N95="","",SUM(N95:N99))</f>
        <v/>
      </c>
      <c r="O100" s="40" t="str">
        <f>IF(O95="","",SUM(O95:O99))</f>
        <v/>
      </c>
      <c r="P100" s="40" t="str">
        <f>IF(P95="","",SUM(P95:P99))</f>
        <v/>
      </c>
      <c r="Q100" s="40" t="str">
        <f>IF(Q95="","",SUM(Q95:Q99))</f>
        <v/>
      </c>
      <c r="AB100" s="27" t="s">
        <v>24</v>
      </c>
      <c r="AC100" s="72" t="str">
        <f>IFERROR(IF($C$6=2,"",((AVERAGE(AC95:AC99)-$C$6)/($C$6-1))/LOOKUP($C$6,$AG$16:$AK$17)),"")</f>
        <v/>
      </c>
    </row>
    <row r="101" spans="1:36" ht="15" x14ac:dyDescent="0.25">
      <c r="B101"/>
      <c r="C101" s="120" t="str">
        <f>IF($C$6&lt;=4,"",+'STEP 1 HIERARCHY'!$B$24)</f>
        <v/>
      </c>
      <c r="D101" s="6" t="s">
        <v>10</v>
      </c>
      <c r="E101" s="178" t="str">
        <f>IF('STEP 1 HIERARCHY'!$A$25&gt;$C$6,"",IF('STEP 1 HIERARCHY'!$B$25="","",'STEP 1 HIERARCHY'!$B$25))</f>
        <v/>
      </c>
      <c r="F101" s="179"/>
      <c r="G101" s="180"/>
      <c r="H101" s="127"/>
      <c r="I101" s="127"/>
      <c r="AB101" s="210" t="str">
        <f>+IF(AC100="","CONSISTENT COMPARISONS",IF(AC100&lt;=0.1,"CONSISTENT COMPARISONS", "INCONSISTENT COMPARISONS"))</f>
        <v>CONSISTENT COMPARISONS</v>
      </c>
      <c r="AC101" s="210"/>
    </row>
    <row r="103" spans="1:36" ht="15" x14ac:dyDescent="0.25">
      <c r="A103" s="31" t="s">
        <v>35</v>
      </c>
      <c r="B103" s="32" t="str">
        <f>'STEP2.1 CRITERIA COMPARISON'!B52</f>
        <v/>
      </c>
      <c r="C103" s="28"/>
      <c r="D103" s="207" t="s">
        <v>49</v>
      </c>
      <c r="E103" s="207"/>
      <c r="F103" s="207"/>
      <c r="G103" s="207"/>
      <c r="H103" s="207"/>
      <c r="I103" s="207"/>
    </row>
    <row r="104" spans="1:36" ht="14.25" customHeight="1" x14ac:dyDescent="0.2">
      <c r="B104" s="15"/>
      <c r="C104" s="176" t="s">
        <v>25</v>
      </c>
      <c r="D104" s="176"/>
      <c r="E104" s="176"/>
      <c r="F104" s="177"/>
      <c r="G104" s="177"/>
      <c r="H104" s="171" t="s">
        <v>89</v>
      </c>
      <c r="I104" s="171" t="s">
        <v>55</v>
      </c>
      <c r="AB104" s="118"/>
    </row>
    <row r="105" spans="1:36" ht="15.75" thickBot="1" x14ac:dyDescent="0.3">
      <c r="B105"/>
      <c r="C105" s="121" t="s">
        <v>0</v>
      </c>
      <c r="D105" s="121"/>
      <c r="E105" s="186" t="s">
        <v>1</v>
      </c>
      <c r="F105" s="187"/>
      <c r="G105" s="188"/>
      <c r="H105" s="172"/>
      <c r="I105" s="194"/>
      <c r="K105" s="209" t="s">
        <v>18</v>
      </c>
      <c r="L105" s="209"/>
      <c r="M105" s="209"/>
      <c r="N105" s="209"/>
      <c r="O105" s="209"/>
      <c r="P105" s="209"/>
      <c r="Q105" s="209"/>
      <c r="S105" s="209" t="s">
        <v>19</v>
      </c>
      <c r="T105" s="209"/>
      <c r="U105" s="209"/>
      <c r="V105" s="209"/>
      <c r="W105" s="209"/>
      <c r="X105" s="209"/>
      <c r="Y105" s="209"/>
      <c r="Z105"/>
      <c r="AB105" s="211" t="s">
        <v>20</v>
      </c>
      <c r="AC105" s="211"/>
    </row>
    <row r="106" spans="1:36" ht="15" customHeight="1" x14ac:dyDescent="0.25">
      <c r="B106"/>
      <c r="C106" s="213">
        <f>+'STEP 1 HIERARCHY'!$B$21</f>
        <v>0</v>
      </c>
      <c r="D106" s="216" t="s">
        <v>10</v>
      </c>
      <c r="E106" s="178" t="str">
        <f>+IF(+'STEP 1 HIERARCHY'!$B$22="","",'STEP 1 HIERARCHY'!$B$22)</f>
        <v/>
      </c>
      <c r="F106" s="179"/>
      <c r="G106" s="180"/>
      <c r="H106" s="126"/>
      <c r="I106" s="127"/>
      <c r="M106" s="206">
        <f>+L109</f>
        <v>0</v>
      </c>
      <c r="N106" s="206">
        <f>+L110</f>
        <v>0</v>
      </c>
      <c r="O106" s="206" t="str">
        <f>+L111</f>
        <v/>
      </c>
      <c r="P106" s="206" t="str">
        <f>+L112</f>
        <v/>
      </c>
      <c r="Q106" s="206" t="str">
        <f>+L113</f>
        <v/>
      </c>
      <c r="U106" s="206">
        <f>+T109</f>
        <v>0</v>
      </c>
      <c r="V106" s="206">
        <f>+T110</f>
        <v>0</v>
      </c>
      <c r="W106" s="206" t="str">
        <f>+T111</f>
        <v/>
      </c>
      <c r="X106" s="206" t="str">
        <f>+T112</f>
        <v/>
      </c>
      <c r="Y106" s="206" t="str">
        <f>+T113</f>
        <v/>
      </c>
      <c r="Z106" s="109"/>
    </row>
    <row r="107" spans="1:36" ht="15" x14ac:dyDescent="0.25">
      <c r="B107"/>
      <c r="C107" s="215"/>
      <c r="D107" s="174"/>
      <c r="E107" s="160" t="str">
        <f>IF(+'STEP 1 HIERARCHY'!$A$23&gt;$C$6,"",IF('STEP 1 HIERARCHY'!$B$23="","",'STEP 1 HIERARCHY'!$B$23))</f>
        <v/>
      </c>
      <c r="F107" s="161"/>
      <c r="G107" s="162"/>
      <c r="H107" s="128"/>
      <c r="I107" s="128"/>
      <c r="K107" s="1"/>
      <c r="L107" s="17"/>
      <c r="M107" s="208"/>
      <c r="N107" s="206"/>
      <c r="O107" s="206"/>
      <c r="P107" s="206"/>
      <c r="Q107" s="206"/>
      <c r="S107" s="1"/>
      <c r="T107" s="17"/>
      <c r="U107" s="206"/>
      <c r="V107" s="206"/>
      <c r="W107" s="206"/>
      <c r="X107" s="206"/>
      <c r="Y107" s="206"/>
      <c r="Z107" s="109"/>
      <c r="AB107" s="47" t="s">
        <v>40</v>
      </c>
      <c r="AC107" s="47" t="s">
        <v>22</v>
      </c>
    </row>
    <row r="108" spans="1:36" ht="15" customHeight="1" x14ac:dyDescent="0.25">
      <c r="B108"/>
      <c r="C108" s="215"/>
      <c r="D108" s="174"/>
      <c r="E108" s="160" t="str">
        <f>IF(+'STEP 1 HIERARCHY'!$A$24&gt;$C$6,"",IF('STEP 1 HIERARCHY'!$B$24="","",'STEP 1 HIERARCHY'!$B$24))</f>
        <v/>
      </c>
      <c r="F108" s="161"/>
      <c r="G108" s="162"/>
      <c r="H108" s="128"/>
      <c r="I108" s="128"/>
      <c r="K108" s="17"/>
      <c r="L108" s="17"/>
      <c r="M108" s="98">
        <v>1</v>
      </c>
      <c r="N108" s="98">
        <v>2</v>
      </c>
      <c r="O108" s="98">
        <v>3</v>
      </c>
      <c r="P108" s="98">
        <v>4</v>
      </c>
      <c r="Q108" s="98">
        <v>5</v>
      </c>
      <c r="S108" s="17"/>
      <c r="T108" s="17"/>
      <c r="U108" s="73">
        <v>1</v>
      </c>
      <c r="V108" s="73">
        <v>2</v>
      </c>
      <c r="W108" s="73">
        <v>3</v>
      </c>
      <c r="X108" s="73">
        <v>4</v>
      </c>
      <c r="Y108" s="73">
        <v>5</v>
      </c>
      <c r="Z108" s="73"/>
      <c r="AE108" s="34"/>
      <c r="AF108" s="35" t="s">
        <v>25</v>
      </c>
      <c r="AG108" s="35"/>
      <c r="AH108" s="35"/>
      <c r="AI108" s="35"/>
      <c r="AJ108" s="35"/>
    </row>
    <row r="109" spans="1:36" ht="24.95" customHeight="1" thickBot="1" x14ac:dyDescent="0.3">
      <c r="B109"/>
      <c r="C109" s="214"/>
      <c r="D109" s="175"/>
      <c r="E109" s="160" t="str">
        <f>IF(+'STEP 1 HIERARCHY'!$A$25&gt;$C$6,"",IF('STEP 1 HIERARCHY'!$B$25="","",'STEP 1 HIERARCHY'!$B$25))</f>
        <v/>
      </c>
      <c r="F109" s="161"/>
      <c r="G109" s="162"/>
      <c r="H109" s="130"/>
      <c r="I109" s="128"/>
      <c r="K109" s="9">
        <v>1</v>
      </c>
      <c r="L109" s="97">
        <f>IF(K109&gt;$C$6,"",'STEP 1 HIERARCHY'!$B21)</f>
        <v>0</v>
      </c>
      <c r="M109" s="78">
        <v>1</v>
      </c>
      <c r="N109" s="42" t="str">
        <f>IFERROR(IF(N108&gt;$C$6,"",IF(H106="A",I106,1/I106)),"")</f>
        <v/>
      </c>
      <c r="O109" s="42" t="str">
        <f>IFERROR(IF(O108&gt;$C$6,"",IF(H107="A",I107,1/I107)),"")</f>
        <v/>
      </c>
      <c r="P109" s="42" t="str">
        <f>IFERROR(IF(P108&gt;$C$6,"",IF(H108="A",I108,1/I108)),"")</f>
        <v/>
      </c>
      <c r="Q109" s="42" t="str">
        <f>IFERROR(IF(Q108&gt;$C$6,"",IF(H109="A",I109,1/I109)),"")</f>
        <v/>
      </c>
      <c r="S109" s="9">
        <v>1</v>
      </c>
      <c r="T109" s="97">
        <f>IF(S109&gt;$C$6,"",'STEP 1 HIERARCHY'!$B21)</f>
        <v>0</v>
      </c>
      <c r="U109" s="76" t="str">
        <f>IFERROR(IF(M109="","",M109/M$114),"")</f>
        <v/>
      </c>
      <c r="V109" s="75" t="str">
        <f>+IF(N109="","",N109/N$114)</f>
        <v/>
      </c>
      <c r="W109" s="75" t="str">
        <f>+IF(O$109="","",O109/O$114)</f>
        <v/>
      </c>
      <c r="X109" s="75" t="str">
        <f t="shared" ref="X109:Y113" si="25">+IF(P$109="","",P109/P$114)</f>
        <v/>
      </c>
      <c r="Y109" s="75" t="str">
        <f t="shared" si="25"/>
        <v/>
      </c>
      <c r="Z109" s="110"/>
      <c r="AA109" s="97">
        <f>+T109</f>
        <v>0</v>
      </c>
      <c r="AB109" s="81" t="str">
        <f>IF(U109&lt;&gt;"",AVERAGE(U109:Y109),"")</f>
        <v/>
      </c>
      <c r="AC109" s="82" t="str">
        <f>IF(AB109&lt;&gt;"",VLOOKUP($C$6,$AE$110:$AJ$113,2),"")</f>
        <v/>
      </c>
      <c r="AE109" s="37" t="s">
        <v>23</v>
      </c>
      <c r="AF109" s="37">
        <v>1</v>
      </c>
      <c r="AG109" s="37">
        <v>2</v>
      </c>
      <c r="AH109" s="37">
        <v>3</v>
      </c>
      <c r="AI109" s="37">
        <v>4</v>
      </c>
      <c r="AJ109" s="37">
        <v>5</v>
      </c>
    </row>
    <row r="110" spans="1:36" ht="15" customHeight="1" x14ac:dyDescent="0.25">
      <c r="B110"/>
      <c r="C110" s="217" t="str">
        <f>IF($C$6&gt;2,'STEP 1 HIERARCHY'!$B$22,"")</f>
        <v/>
      </c>
      <c r="D110" s="144" t="s">
        <v>10</v>
      </c>
      <c r="E110" s="178" t="str">
        <f>IF('STEP 1 HIERARCHY'!$A$23&gt;$C$6,"",IF('STEP 1 HIERARCHY'!$B$23="","",'STEP 1 HIERARCHY'!$B$23))</f>
        <v/>
      </c>
      <c r="F110" s="179"/>
      <c r="G110" s="180"/>
      <c r="H110" s="127"/>
      <c r="I110" s="127"/>
      <c r="K110" s="9">
        <v>2</v>
      </c>
      <c r="L110" s="97">
        <f>IF(K110&gt;$C$6,"",'STEP 1 HIERARCHY'!$B22)</f>
        <v>0</v>
      </c>
      <c r="M110" s="79" t="str">
        <f>IF(N109="","",1/N109)</f>
        <v/>
      </c>
      <c r="N110" s="41">
        <v>1</v>
      </c>
      <c r="O110" s="42" t="str">
        <f>IFERROR(IF(O$24&gt;$C$6,"",IF(H110="A",I110,1/I110)),"")</f>
        <v/>
      </c>
      <c r="P110" s="42" t="str">
        <f>IFERROR(IF(P$24&gt;$C$6,"",IF($H111="A",$I111,1/$I111)),"")</f>
        <v/>
      </c>
      <c r="Q110" s="42" t="str">
        <f>IFERROR(IF(Q$24&gt;$C$6,"",IF($H112="A",$I112,1/$I112)),"")</f>
        <v/>
      </c>
      <c r="S110" s="9">
        <v>2</v>
      </c>
      <c r="T110" s="97">
        <f>IF(S110&gt;$C$6,"",'STEP 1 HIERARCHY'!$B22)</f>
        <v>0</v>
      </c>
      <c r="U110" s="77" t="str">
        <f t="shared" ref="U110:U113" si="26">+IF(M110="","",M110/M$114)</f>
        <v/>
      </c>
      <c r="V110" s="45" t="str">
        <f>IFERROR(IF(N110="","",N110/N$114),"")</f>
        <v/>
      </c>
      <c r="W110" s="45" t="str">
        <f t="shared" ref="W110:W111" si="27">+IF(O$109="","",O110/O$114)</f>
        <v/>
      </c>
      <c r="X110" s="45" t="str">
        <f t="shared" si="25"/>
        <v/>
      </c>
      <c r="Y110" s="45" t="str">
        <f t="shared" si="25"/>
        <v/>
      </c>
      <c r="Z110" s="110"/>
      <c r="AA110" s="97">
        <f>+T110</f>
        <v>0</v>
      </c>
      <c r="AB110" s="81" t="str">
        <f>IF(U110&lt;&gt;"",AVERAGE(U110:Y110),"")</f>
        <v/>
      </c>
      <c r="AC110" s="82" t="str">
        <f>IF(AB110&lt;&gt;"",VLOOKUP($C$6,$AE$110:$AJ$113,3),"")</f>
        <v/>
      </c>
      <c r="AE110" s="37">
        <v>2</v>
      </c>
      <c r="AF110" s="38" t="str">
        <f>IFERROR(MMULT(M109:N109,AB109:AB110)/$AB$109,"")</f>
        <v/>
      </c>
      <c r="AG110" s="38" t="str">
        <f>IFERROR(MMULT(M110:N110,AB109:AB110)/$AB$110,"")</f>
        <v/>
      </c>
      <c r="AH110" s="38"/>
      <c r="AI110" s="38"/>
      <c r="AJ110" s="38"/>
    </row>
    <row r="111" spans="1:36" ht="15" x14ac:dyDescent="0.25">
      <c r="B111"/>
      <c r="C111" s="215"/>
      <c r="D111" s="145"/>
      <c r="E111" s="160" t="str">
        <f>IF('STEP 1 HIERARCHY'!$A$24&gt;$C$6,"",IF('STEP 1 HIERARCHY'!$B$24="","",'STEP 1 HIERARCHY'!$B$24))</f>
        <v/>
      </c>
      <c r="F111" s="161"/>
      <c r="G111" s="162"/>
      <c r="H111" s="128"/>
      <c r="I111" s="128"/>
      <c r="K111" s="9">
        <v>3</v>
      </c>
      <c r="L111" s="97" t="str">
        <f>IF(K111&gt;$C$6,"",'STEP 1 HIERARCHY'!$B23)</f>
        <v/>
      </c>
      <c r="M111" s="79" t="str">
        <f>+IF(O109="","",1/O109)</f>
        <v/>
      </c>
      <c r="N111" s="42" t="str">
        <f>+IF(O110="","",1/O110)</f>
        <v/>
      </c>
      <c r="O111" s="41">
        <v>1</v>
      </c>
      <c r="P111" s="42" t="str">
        <f>IFERROR(IF(P$24&gt;$C$6,"",IF($H113="A",$I113,1/$I113)),"")</f>
        <v/>
      </c>
      <c r="Q111" s="42" t="str">
        <f>IFERROR(IF(Q$24&gt;$C$6,"",IF($H114="A",$I114,1/$I114)),"")</f>
        <v/>
      </c>
      <c r="S111" s="9">
        <v>3</v>
      </c>
      <c r="T111" s="97" t="str">
        <f>IF(S111&gt;$C$6,"",'STEP 1 HIERARCHY'!$B23)</f>
        <v/>
      </c>
      <c r="U111" s="77" t="str">
        <f t="shared" si="26"/>
        <v/>
      </c>
      <c r="V111" s="45" t="str">
        <f>+IF(N111="","",N111/N$114)</f>
        <v/>
      </c>
      <c r="W111" s="45" t="str">
        <f t="shared" si="27"/>
        <v/>
      </c>
      <c r="X111" s="45" t="str">
        <f t="shared" si="25"/>
        <v/>
      </c>
      <c r="Y111" s="45" t="str">
        <f t="shared" si="25"/>
        <v/>
      </c>
      <c r="Z111" s="110"/>
      <c r="AA111" s="97" t="str">
        <f>+T111</f>
        <v/>
      </c>
      <c r="AB111" s="81" t="str">
        <f>IF(U111&lt;&gt;"",AVERAGE(U111:Y111),"")</f>
        <v/>
      </c>
      <c r="AC111" s="82" t="str">
        <f>IF(AB111&lt;&gt;"",VLOOKUP($C$6,$AE$110:$AJ$113,4),"")</f>
        <v/>
      </c>
      <c r="AE111" s="37">
        <v>3</v>
      </c>
      <c r="AF111" s="38" t="str">
        <f>IFERROR(MMULT(M109:O109,AB109:AB111)/$AB$109,"")</f>
        <v/>
      </c>
      <c r="AG111" s="38" t="str">
        <f>IFERROR(MMULT(M110:O110,AB109:AB111)/$AB$110,"")</f>
        <v/>
      </c>
      <c r="AH111" s="38" t="str">
        <f>IFERROR(MMULT(M111:O111,AB109:AB111)/$AB$111,"")</f>
        <v/>
      </c>
      <c r="AI111" s="38"/>
      <c r="AJ111" s="38"/>
    </row>
    <row r="112" spans="1:36" ht="15.75" thickBot="1" x14ac:dyDescent="0.3">
      <c r="B112"/>
      <c r="C112" s="214"/>
      <c r="D112" s="146"/>
      <c r="E112" s="163" t="str">
        <f>IF('STEP 1 HIERARCHY'!$A$25&gt;$C$6,"",IF('STEP 1 HIERARCHY'!$B$25="","",'STEP 1 HIERARCHY'!$B$25))</f>
        <v/>
      </c>
      <c r="F112" s="164"/>
      <c r="G112" s="165"/>
      <c r="H112" s="130"/>
      <c r="I112" s="130"/>
      <c r="K112" s="74">
        <v>4</v>
      </c>
      <c r="L112" s="97" t="str">
        <f>IF(K112&gt;$C$6,"",'STEP 1 HIERARCHY'!$B24)</f>
        <v/>
      </c>
      <c r="M112" s="79" t="str">
        <f>+IF(P109="","",1/P109)</f>
        <v/>
      </c>
      <c r="N112" s="42" t="str">
        <f>IF(P110="","",1/P110)</f>
        <v/>
      </c>
      <c r="O112" s="42" t="str">
        <f>IF(P111="","",1/P111)</f>
        <v/>
      </c>
      <c r="P112" s="41">
        <v>1</v>
      </c>
      <c r="Q112" s="42" t="str">
        <f>IFERROR(IF(Q$24&gt;$C$6,"",IF($H115="A",$I115,1/$I115)),"")</f>
        <v/>
      </c>
      <c r="S112" s="9">
        <v>4</v>
      </c>
      <c r="T112" s="97" t="str">
        <f>IF(S112&gt;$C$6,"",'STEP 1 HIERARCHY'!$B24)</f>
        <v/>
      </c>
      <c r="U112" s="77" t="str">
        <f t="shared" si="26"/>
        <v/>
      </c>
      <c r="V112" s="45" t="str">
        <f t="shared" ref="V112:V113" si="28">+IF(N112="","",N112/N$114)</f>
        <v/>
      </c>
      <c r="W112" s="45" t="str">
        <f>+IF(O112="","",O112/O$114)</f>
        <v/>
      </c>
      <c r="X112" s="45" t="str">
        <f t="shared" si="25"/>
        <v/>
      </c>
      <c r="Y112" s="45" t="str">
        <f>+IF(Q$109="","",Q112/Q$114)</f>
        <v/>
      </c>
      <c r="Z112" s="110"/>
      <c r="AA112" s="97" t="str">
        <f>+T112</f>
        <v/>
      </c>
      <c r="AB112" s="81" t="str">
        <f>IF(U112&lt;&gt;"",AVERAGE(U112:Y112),"")</f>
        <v/>
      </c>
      <c r="AC112" s="82" t="str">
        <f>IF(AB112&lt;&gt;"",VLOOKUP($C$6,$AE$110:$AJ$113,5),"")</f>
        <v/>
      </c>
      <c r="AE112" s="37">
        <v>4</v>
      </c>
      <c r="AF112" s="38" t="str">
        <f>IFERROR(MMULT(M109:P109,AB109:AB112)/$AB$109,"")</f>
        <v/>
      </c>
      <c r="AG112" s="38" t="str">
        <f>IFERROR(MMULT(M110:P110,AB109:AB112)/$AB$110,"")</f>
        <v/>
      </c>
      <c r="AH112" s="38" t="str">
        <f>IFERROR(MMULT(M110:P110,AB109:AB112)/$AB$111,"")</f>
        <v/>
      </c>
      <c r="AI112" s="38" t="str">
        <f>IFERROR(MMULT(M112:P112,AB109:AB112)/$AB$112,"")</f>
        <v/>
      </c>
      <c r="AJ112" s="38"/>
    </row>
    <row r="113" spans="2:36" ht="15" x14ac:dyDescent="0.25">
      <c r="B113"/>
      <c r="C113" s="213" t="str">
        <f>IF($C$6&lt;=3,"",'STEP 1 HIERARCHY'!$B$23)</f>
        <v/>
      </c>
      <c r="D113" s="144" t="s">
        <v>10</v>
      </c>
      <c r="E113" s="178" t="str">
        <f>IF('STEP 1 HIERARCHY'!$A$24&gt;$C$6,"",IF('STEP 1 HIERARCHY'!$B$24="","",'STEP 1 HIERARCHY'!$B$24))</f>
        <v/>
      </c>
      <c r="F113" s="179"/>
      <c r="G113" s="180"/>
      <c r="H113" s="127"/>
      <c r="I113" s="127"/>
      <c r="K113" s="74">
        <v>5</v>
      </c>
      <c r="L113" s="97" t="str">
        <f>IF(K113&gt;$C$6,"",'STEP 1 HIERARCHY'!$B25)</f>
        <v/>
      </c>
      <c r="M113" s="80" t="str">
        <f>IF($Q109="","",1/$Q109)</f>
        <v/>
      </c>
      <c r="N113" s="43" t="str">
        <f>IF($Q110="","",1/$Q110)</f>
        <v/>
      </c>
      <c r="O113" s="43" t="str">
        <f>IF($Q111="","",1/$Q111)</f>
        <v/>
      </c>
      <c r="P113" s="43" t="str">
        <f>IF($Q112="","",1/$Q112)</f>
        <v/>
      </c>
      <c r="Q113" s="44">
        <v>1</v>
      </c>
      <c r="S113" s="9">
        <v>5</v>
      </c>
      <c r="T113" s="97" t="str">
        <f>IF(S113&gt;$C$6,"",'STEP 1 HIERARCHY'!$B25)</f>
        <v/>
      </c>
      <c r="U113" s="77" t="str">
        <f t="shared" si="26"/>
        <v/>
      </c>
      <c r="V113" s="45" t="str">
        <f t="shared" si="28"/>
        <v/>
      </c>
      <c r="W113" s="45" t="str">
        <f>+IF(O113="","",O113/O$114)</f>
        <v/>
      </c>
      <c r="X113" s="45" t="str">
        <f>+IF(P113="","",P113/P$114)</f>
        <v/>
      </c>
      <c r="Y113" s="45" t="str">
        <f t="shared" si="25"/>
        <v/>
      </c>
      <c r="Z113" s="110"/>
      <c r="AA113" s="97" t="str">
        <f>+T113</f>
        <v/>
      </c>
      <c r="AB113" s="81" t="str">
        <f>IF(U113&lt;&gt;"",AVERAGE(U113:Y113),"")</f>
        <v/>
      </c>
      <c r="AC113" s="82" t="str">
        <f>IF(AB113&lt;&gt;"",VLOOKUP($C$6,$AE$110:$AJ$113,6),"")</f>
        <v/>
      </c>
      <c r="AE113" s="37">
        <v>5</v>
      </c>
      <c r="AF113" s="38" t="str">
        <f>IFERROR(MMULT(M109:Q109,AB109:AB113)/$AB$109,"")</f>
        <v/>
      </c>
      <c r="AG113" s="38" t="str">
        <f>IFERROR(MMULT(M110:Q110,AB109:AB113)/$AB$110,"")</f>
        <v/>
      </c>
      <c r="AH113" s="38" t="str">
        <f>IFERROR(MMULT(M111:Q111,AB109:AB113)/$AB$111,"")</f>
        <v/>
      </c>
      <c r="AI113" s="38" t="str">
        <f>IFERROR(MMULT(M112:Q112,AB109:AB113)/$AB$112,"")</f>
        <v/>
      </c>
      <c r="AJ113" s="38" t="str">
        <f>IFERROR(MMULT(M113:Q113,AB109:AB113)/$AB$113,"")</f>
        <v/>
      </c>
    </row>
    <row r="114" spans="2:36" ht="15.75" thickBot="1" x14ac:dyDescent="0.3">
      <c r="B114"/>
      <c r="C114" s="214"/>
      <c r="D114" s="146"/>
      <c r="E114" s="163" t="str">
        <f>IF('STEP 1 HIERARCHY'!$A$25&gt;$C$6,"",IF('STEP 1 HIERARCHY'!$B$25="","",'STEP 1 HIERARCHY'!$B$25))</f>
        <v/>
      </c>
      <c r="F114" s="164"/>
      <c r="G114" s="165"/>
      <c r="H114" s="128"/>
      <c r="I114" s="128"/>
      <c r="L114" s="39" t="s">
        <v>47</v>
      </c>
      <c r="M114" s="40" t="str">
        <f>IF(M110="","",SUM(M109:M113))</f>
        <v/>
      </c>
      <c r="N114" s="40" t="str">
        <f>IF(N109="","",SUM(N109:N113))</f>
        <v/>
      </c>
      <c r="O114" s="40" t="str">
        <f>IF(O109="","",SUM(O109:O113))</f>
        <v/>
      </c>
      <c r="P114" s="40" t="str">
        <f>IF(P109="","",SUM(P109:P113))</f>
        <v/>
      </c>
      <c r="Q114" s="40" t="str">
        <f>IF(Q109="","",SUM(Q109:Q113))</f>
        <v/>
      </c>
      <c r="T114" s="99"/>
      <c r="AB114" s="27" t="s">
        <v>24</v>
      </c>
      <c r="AC114" s="72" t="str">
        <f>IFERROR(IF($C$6=2,"",((AVERAGE(AC109:AC113)-$C$6)/($C$6-1))/LOOKUP($C$6,$AG$16:$AK$17)),"")</f>
        <v/>
      </c>
    </row>
    <row r="115" spans="2:36" ht="15" x14ac:dyDescent="0.25">
      <c r="B115"/>
      <c r="C115" s="120" t="str">
        <f>IF($C$6&lt;=4,"",+'STEP 1 HIERARCHY'!$B$24)</f>
        <v/>
      </c>
      <c r="D115" s="6" t="s">
        <v>10</v>
      </c>
      <c r="E115" s="178" t="str">
        <f>IF('STEP 1 HIERARCHY'!$A$25&gt;$C$6,"",IF('STEP 1 HIERARCHY'!$B$25="","",'STEP 1 HIERARCHY'!$B$25))</f>
        <v/>
      </c>
      <c r="F115" s="179"/>
      <c r="G115" s="180"/>
      <c r="H115" s="127"/>
      <c r="I115" s="127"/>
      <c r="AB115" s="210" t="str">
        <f>+IF(AC114="","CONSISTENT COMPARISONS",IF(AC114&lt;=0.1,"CONSISTENTCOMPARISONS", "INCONSISTENTCOMPARISONS"))</f>
        <v>CONSISTENT COMPARISONS</v>
      </c>
      <c r="AC115" s="210"/>
    </row>
    <row r="123" spans="2:36" ht="15.75" customHeight="1" x14ac:dyDescent="0.2"/>
  </sheetData>
  <sheetProtection sheet="1" objects="1" scenarios="1" selectLockedCells="1"/>
  <mergeCells count="264">
    <mergeCell ref="C43:C44"/>
    <mergeCell ref="C40:C42"/>
    <mergeCell ref="C71:C72"/>
    <mergeCell ref="D71:D72"/>
    <mergeCell ref="E71:G71"/>
    <mergeCell ref="E72:G72"/>
    <mergeCell ref="H62:H63"/>
    <mergeCell ref="I62:I63"/>
    <mergeCell ref="C5:G5"/>
    <mergeCell ref="D61:I61"/>
    <mergeCell ref="E70:G70"/>
    <mergeCell ref="I34:I35"/>
    <mergeCell ref="D29:D30"/>
    <mergeCell ref="E29:G29"/>
    <mergeCell ref="E30:G30"/>
    <mergeCell ref="E31:G31"/>
    <mergeCell ref="C29:C30"/>
    <mergeCell ref="D33:I33"/>
    <mergeCell ref="C34:G34"/>
    <mergeCell ref="B11:C11"/>
    <mergeCell ref="E11:J11"/>
    <mergeCell ref="B12:C12"/>
    <mergeCell ref="E12:J12"/>
    <mergeCell ref="E14:J14"/>
    <mergeCell ref="A3:D3"/>
    <mergeCell ref="AD16:AF16"/>
    <mergeCell ref="AD17:AF17"/>
    <mergeCell ref="B9:J9"/>
    <mergeCell ref="AB21:AC21"/>
    <mergeCell ref="AB35:AC35"/>
    <mergeCell ref="AB49:AC49"/>
    <mergeCell ref="C48:G48"/>
    <mergeCell ref="H48:H49"/>
    <mergeCell ref="I48:I49"/>
    <mergeCell ref="E49:G49"/>
    <mergeCell ref="E25:G25"/>
    <mergeCell ref="C26:C28"/>
    <mergeCell ref="D26:D28"/>
    <mergeCell ref="E26:G26"/>
    <mergeCell ref="E27:G27"/>
    <mergeCell ref="E28:G28"/>
    <mergeCell ref="D47:I47"/>
    <mergeCell ref="D43:D44"/>
    <mergeCell ref="D40:D42"/>
    <mergeCell ref="E40:G40"/>
    <mergeCell ref="S35:Y35"/>
    <mergeCell ref="S49:Y49"/>
    <mergeCell ref="K49:Q49"/>
    <mergeCell ref="C54:C56"/>
    <mergeCell ref="D54:D56"/>
    <mergeCell ref="E54:G54"/>
    <mergeCell ref="E55:G55"/>
    <mergeCell ref="E56:G56"/>
    <mergeCell ref="C62:G62"/>
    <mergeCell ref="C64:C67"/>
    <mergeCell ref="D64:D67"/>
    <mergeCell ref="E64:G64"/>
    <mergeCell ref="E65:G65"/>
    <mergeCell ref="E66:G66"/>
    <mergeCell ref="E67:G67"/>
    <mergeCell ref="E57:G57"/>
    <mergeCell ref="E58:G58"/>
    <mergeCell ref="W64:W65"/>
    <mergeCell ref="X64:X65"/>
    <mergeCell ref="Y64:Y65"/>
    <mergeCell ref="S77:Y77"/>
    <mergeCell ref="AB77:AC77"/>
    <mergeCell ref="E73:G73"/>
    <mergeCell ref="C68:C70"/>
    <mergeCell ref="D68:D70"/>
    <mergeCell ref="E68:G68"/>
    <mergeCell ref="K77:Q77"/>
    <mergeCell ref="M64:M65"/>
    <mergeCell ref="N64:N65"/>
    <mergeCell ref="C78:C81"/>
    <mergeCell ref="D78:D81"/>
    <mergeCell ref="C82:C84"/>
    <mergeCell ref="D82:D84"/>
    <mergeCell ref="E82:G82"/>
    <mergeCell ref="E83:G83"/>
    <mergeCell ref="E84:G84"/>
    <mergeCell ref="C76:G76"/>
    <mergeCell ref="E78:G78"/>
    <mergeCell ref="E79:G79"/>
    <mergeCell ref="E80:G80"/>
    <mergeCell ref="E81:G81"/>
    <mergeCell ref="C92:C95"/>
    <mergeCell ref="E101:G101"/>
    <mergeCell ref="E96:G96"/>
    <mergeCell ref="E97:G97"/>
    <mergeCell ref="E98:G98"/>
    <mergeCell ref="C90:G90"/>
    <mergeCell ref="C99:C100"/>
    <mergeCell ref="AB91:AC91"/>
    <mergeCell ref="AB105:AC105"/>
    <mergeCell ref="S105:Y105"/>
    <mergeCell ref="K105:Q105"/>
    <mergeCell ref="H90:H91"/>
    <mergeCell ref="I90:I91"/>
    <mergeCell ref="H104:H105"/>
    <mergeCell ref="I104:I105"/>
    <mergeCell ref="K91:Q91"/>
    <mergeCell ref="C96:C98"/>
    <mergeCell ref="S91:Y91"/>
    <mergeCell ref="D96:D98"/>
    <mergeCell ref="D92:D95"/>
    <mergeCell ref="E92:G92"/>
    <mergeCell ref="E93:G93"/>
    <mergeCell ref="E94:G94"/>
    <mergeCell ref="E95:G95"/>
    <mergeCell ref="E105:G105"/>
    <mergeCell ref="D99:D100"/>
    <mergeCell ref="E99:G99"/>
    <mergeCell ref="E100:G100"/>
    <mergeCell ref="D103:I103"/>
    <mergeCell ref="E115:G115"/>
    <mergeCell ref="C110:C112"/>
    <mergeCell ref="D110:D112"/>
    <mergeCell ref="E110:G110"/>
    <mergeCell ref="E111:G111"/>
    <mergeCell ref="E112:G112"/>
    <mergeCell ref="C104:G104"/>
    <mergeCell ref="C113:C114"/>
    <mergeCell ref="D113:D114"/>
    <mergeCell ref="E113:G113"/>
    <mergeCell ref="E114:G114"/>
    <mergeCell ref="C106:C109"/>
    <mergeCell ref="D106:D109"/>
    <mergeCell ref="E106:G106"/>
    <mergeCell ref="E107:G107"/>
    <mergeCell ref="E108:G108"/>
    <mergeCell ref="E109:G109"/>
    <mergeCell ref="C85:C86"/>
    <mergeCell ref="D85:D86"/>
    <mergeCell ref="H34:H35"/>
    <mergeCell ref="E35:G35"/>
    <mergeCell ref="E24:G24"/>
    <mergeCell ref="C22:C25"/>
    <mergeCell ref="D22:D25"/>
    <mergeCell ref="E22:G22"/>
    <mergeCell ref="E23:G23"/>
    <mergeCell ref="E69:G69"/>
    <mergeCell ref="C36:C39"/>
    <mergeCell ref="D36:D39"/>
    <mergeCell ref="E36:G36"/>
    <mergeCell ref="E37:G37"/>
    <mergeCell ref="E38:G38"/>
    <mergeCell ref="E39:G39"/>
    <mergeCell ref="E63:G63"/>
    <mergeCell ref="C50:C53"/>
    <mergeCell ref="D50:D53"/>
    <mergeCell ref="E50:G50"/>
    <mergeCell ref="E51:G51"/>
    <mergeCell ref="E52:G52"/>
    <mergeCell ref="E53:G53"/>
    <mergeCell ref="C57:C58"/>
    <mergeCell ref="W22:W23"/>
    <mergeCell ref="P22:P23"/>
    <mergeCell ref="Q22:Q23"/>
    <mergeCell ref="U22:U23"/>
    <mergeCell ref="Y22:Y23"/>
    <mergeCell ref="D19:I19"/>
    <mergeCell ref="E43:G43"/>
    <mergeCell ref="E44:G44"/>
    <mergeCell ref="A1:N1"/>
    <mergeCell ref="A2:N2"/>
    <mergeCell ref="S21:Y21"/>
    <mergeCell ref="B16:J16"/>
    <mergeCell ref="C20:G20"/>
    <mergeCell ref="H20:H21"/>
    <mergeCell ref="I20:I21"/>
    <mergeCell ref="E21:G21"/>
    <mergeCell ref="B13:C13"/>
    <mergeCell ref="E13:J13"/>
    <mergeCell ref="E41:G41"/>
    <mergeCell ref="E42:G42"/>
    <mergeCell ref="B14:C14"/>
    <mergeCell ref="K21:Q21"/>
    <mergeCell ref="K35:Q35"/>
    <mergeCell ref="E15:J15"/>
    <mergeCell ref="B10:C10"/>
    <mergeCell ref="E10:J10"/>
    <mergeCell ref="O22:O23"/>
    <mergeCell ref="B15:C15"/>
    <mergeCell ref="W50:W51"/>
    <mergeCell ref="X50:X51"/>
    <mergeCell ref="M22:M23"/>
    <mergeCell ref="AB87:AC87"/>
    <mergeCell ref="AB31:AC31"/>
    <mergeCell ref="AB45:AC45"/>
    <mergeCell ref="AB59:AC59"/>
    <mergeCell ref="AB73:AC73"/>
    <mergeCell ref="Y78:Y79"/>
    <mergeCell ref="N36:N37"/>
    <mergeCell ref="U36:U37"/>
    <mergeCell ref="V36:V37"/>
    <mergeCell ref="W36:W37"/>
    <mergeCell ref="X36:X37"/>
    <mergeCell ref="Y36:Y37"/>
    <mergeCell ref="U78:U79"/>
    <mergeCell ref="V78:V79"/>
    <mergeCell ref="W78:W79"/>
    <mergeCell ref="X78:X79"/>
    <mergeCell ref="N78:N79"/>
    <mergeCell ref="Y50:Y51"/>
    <mergeCell ref="S63:Y63"/>
    <mergeCell ref="AB63:AC63"/>
    <mergeCell ref="X22:X23"/>
    <mergeCell ref="W92:W93"/>
    <mergeCell ref="X92:X93"/>
    <mergeCell ref="Y92:Y93"/>
    <mergeCell ref="M92:M93"/>
    <mergeCell ref="O78:O79"/>
    <mergeCell ref="P78:P79"/>
    <mergeCell ref="Q78:Q79"/>
    <mergeCell ref="V22:V23"/>
    <mergeCell ref="N92:N93"/>
    <mergeCell ref="O92:O93"/>
    <mergeCell ref="P92:P93"/>
    <mergeCell ref="Q92:Q93"/>
    <mergeCell ref="M36:M37"/>
    <mergeCell ref="M50:M51"/>
    <mergeCell ref="N50:N51"/>
    <mergeCell ref="O50:O51"/>
    <mergeCell ref="P50:P51"/>
    <mergeCell ref="Q50:Q51"/>
    <mergeCell ref="P64:P65"/>
    <mergeCell ref="Q64:Q65"/>
    <mergeCell ref="AB115:AC115"/>
    <mergeCell ref="AB101:AC101"/>
    <mergeCell ref="U106:U107"/>
    <mergeCell ref="V106:V107"/>
    <mergeCell ref="W106:W107"/>
    <mergeCell ref="X106:X107"/>
    <mergeCell ref="Y106:Y107"/>
    <mergeCell ref="M106:M107"/>
    <mergeCell ref="N106:N107"/>
    <mergeCell ref="O106:O107"/>
    <mergeCell ref="P106:P107"/>
    <mergeCell ref="Q106:Q107"/>
    <mergeCell ref="O36:O37"/>
    <mergeCell ref="P36:P37"/>
    <mergeCell ref="Q36:Q37"/>
    <mergeCell ref="U50:U51"/>
    <mergeCell ref="V50:V51"/>
    <mergeCell ref="E45:G45"/>
    <mergeCell ref="E91:G91"/>
    <mergeCell ref="E87:G87"/>
    <mergeCell ref="U92:U93"/>
    <mergeCell ref="V92:V93"/>
    <mergeCell ref="D75:I75"/>
    <mergeCell ref="D89:I89"/>
    <mergeCell ref="D57:D58"/>
    <mergeCell ref="E85:G85"/>
    <mergeCell ref="E86:G86"/>
    <mergeCell ref="H76:H77"/>
    <mergeCell ref="I76:I77"/>
    <mergeCell ref="E77:G77"/>
    <mergeCell ref="O64:O65"/>
    <mergeCell ref="M78:M79"/>
    <mergeCell ref="U64:U65"/>
    <mergeCell ref="V64:V65"/>
    <mergeCell ref="E59:G59"/>
    <mergeCell ref="K63:Q63"/>
  </mergeCells>
  <conditionalFormatting sqref="AB105:AC116 AB61:AK116 AB61 AB63:AC75 AB77:AC89 AB91:AC103 D61 D64:I75 A61:B116 C61:I63 D78:I89 C68:I77 D92:I103 C82:I91 H106:H116 C96:I105 C110:C116 C61:I116 C61:AA116 C64 H62">
    <cfRule type="expression" dxfId="14" priority="5">
      <formula>$B$61=""</formula>
    </cfRule>
  </conditionalFormatting>
  <conditionalFormatting sqref="AB105:AC116 AB75:AK116 AB75 AB77:AC89 AB91:AC103 D75 D78:I89 A75:B116 C75:I77 D92:I103 C82:I91 H106:H116 C75:I116 C96:I105 C110:C116 C75:AA116 C106 H104 H90 C92 C78 H76">
    <cfRule type="expression" dxfId="13" priority="4">
      <formula>$B$75=""</formula>
    </cfRule>
  </conditionalFormatting>
  <conditionalFormatting sqref="AB105:AC116 AB89:AK116 AB89 AB91:AC103 D89 D92:I103 A89:B116 C89:I91 H106:H116 C89:I116 C96:I105 C110:C116 C89:AA116 C92 H90 C106 H104">
    <cfRule type="expression" dxfId="12" priority="3">
      <formula>$B$89=""</formula>
    </cfRule>
  </conditionalFormatting>
  <conditionalFormatting sqref="AB105:AC116 AB103:AK116 AB103 H106:H116 D103 A103:B116 C103:I116 C103:I105 C110:C116 C103:AA116 C106 H104">
    <cfRule type="expression" dxfId="11" priority="2">
      <formula>$B$103=""</formula>
    </cfRule>
  </conditionalFormatting>
  <conditionalFormatting sqref="C26:D31 O25:Q30 W25:Z29 U27:V29 AB27:AC29 O39:Q44 O53:Q58 O67:Q72 O81:Q86 O95:Q100 O109:Q114 W39:Z43 U41:V43 W53:Z57 U55:V57 W67:Z71 U69:V71 W81:Z85 U83:V85 W95:Z99 U97:V99 W109:Z113 U111:V113 AB41:AC43 AB55:AC57 AB69:AC71 AB83:AC85 AB97:AC99 AB111:AC113 M97:N99 M111:N113 M83:N85 M69:N71 M55:N57 M41:N43 M27:N29 E107:I115 E23:I31 C40:D45 E37:I45 C54:D59 E51:I59 C68:D73 E65:I73 C82:D87 E79:I87 C96:D101 E93:I101 C110:D115">
    <cfRule type="expression" dxfId="10" priority="102">
      <formula>$C$6=2</formula>
    </cfRule>
  </conditionalFormatting>
  <conditionalFormatting sqref="E25:I25 E28:I28 E30:I31 C31:D31 Q25:Q29 M29:P29 Y25:Z29 U29:X29 AB29:AC29 Q39:Q43 M43:P43 Q53:Q57 M57:P57 Q67:Q71 M71:P71 Q81:Q85 M85:P85 Q95:Q99 M99:P99 Q109:Q113 M113:P113 Y39:Z43 U43:X43 Y53:Z57 U57:X57 Y67:Z71 U71:X71 Y81:Z85 U85:X85 Y95:Z99 U99:X99 Y109:Z113 U113:X113 AB43:AC43 AB57:AC57 AB71:AC71 AB85:AC85 AB99:AC99 AB113:AC113 C115:D115 E39:I39 E42:I42 E44:I45 C45:D45 E53:I53 E56:I56 E58:I59 C59:D59 E67:I67 E70:I70 E72:I73 C73:D73 E81:I81 E84:I84 E86:I87 C87:D87 E95:I95 E98:I98 E100:I101 C101:D101 E109:I109 E112:I112 E114:I115">
    <cfRule type="expression" dxfId="9" priority="153">
      <formula>$C$6=4</formula>
    </cfRule>
  </conditionalFormatting>
  <conditionalFormatting sqref="E24:I25 C29:D31 P25:Q30 M28:O29 X25:Z29 U28:W29 AB28:AC29 P39:Q44 M42:O43 P53:Q58 M56:O57 P67:Q72 M70:O71 P81:Q86 M84:O85 P95:Q100 M98:O99 P109:Q114 M112:O113 X39:Z43 U42:W43 X53:Z57 U56:W57 X67:Z71 U70:W71 X81:Z85 U84:W85 X95:Z99 U98:W99 X109:Z113 U112:W113 AB42:AC43 AB56:AC57 AB70:AC71 AB84:AC85 AB98:AC99 AB112:AC113 E27:I31 E38:I39 C43:D45 E41:I45 E52:I53 C57:D59 E55:I59 E66:I67 C71:D73 E69:I73 E80:I81 C85:D87 E83:I87 E94:I95 C99:D101 E97:I101 E108:I109 C113:D115 E111:I115">
    <cfRule type="expression" dxfId="8" priority="217">
      <formula>$C$6=3</formula>
    </cfRule>
  </conditionalFormatting>
  <dataValidations count="2">
    <dataValidation type="list" allowBlank="1" showInputMessage="1" showErrorMessage="1" sqref="H50:H59 H22:H31 H36:H45 H64:H73 H78:H87 H92:H101 H106:H115">
      <formula1>$AN$20:$AN$21</formula1>
    </dataValidation>
    <dataValidation type="list" allowBlank="1" showInputMessage="1" showErrorMessage="1" sqref="I50:I59 I106:I115 I92:I101 I78:I87 I64:I73 I36:I45 I22:I31">
      <formula1>$AO$20:$AO$28</formula1>
    </dataValidation>
  </dataValidations>
  <pageMargins left="0.70866141732283472" right="0.70866141732283472" top="0.74803149606299213" bottom="0.74803149606299213" header="0.31496062992125984" footer="0.31496062992125984"/>
  <pageSetup paperSize="9" scale="62" orientation="portrait" r:id="rId1"/>
  <headerFooter>
    <oddFooter>&amp;L&amp;A
MULTI-CRITERIA DECISION MAKING IN HEALTH CARE USING AHP AND MICROSOFT EXCEL&amp;RNuria Padilla; Francisco Aguado; Rafael Ordoñez; Virginia Cortijo</oddFooter>
  </headerFooter>
  <ignoredErrors>
    <ignoredError sqref="V40 V54 V68 V82 V96 V110" 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4099" r:id="rId4" name="Button 3">
              <controlPr defaultSize="0" print="0" autoFill="0" autoPict="0" macro="[0]!AlJudgReset">
                <anchor moveWithCells="1" sizeWithCells="1">
                  <from>
                    <xdr:col>9</xdr:col>
                    <xdr:colOff>219075</xdr:colOff>
                    <xdr:row>19</xdr:row>
                    <xdr:rowOff>19050</xdr:rowOff>
                  </from>
                  <to>
                    <xdr:col>9</xdr:col>
                    <xdr:colOff>1571625</xdr:colOff>
                    <xdr:row>20</xdr:row>
                    <xdr:rowOff>171450</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
    <pageSetUpPr fitToPage="1"/>
  </sheetPr>
  <dimension ref="A1:S53"/>
  <sheetViews>
    <sheetView showGridLines="0" zoomScale="85" zoomScaleNormal="85" workbookViewId="0">
      <selection activeCell="A50" sqref="A50"/>
    </sheetView>
  </sheetViews>
  <sheetFormatPr baseColWidth="10" defaultColWidth="11.42578125" defaultRowHeight="15" x14ac:dyDescent="0.2"/>
  <cols>
    <col min="1" max="1" width="14.28515625" style="13" customWidth="1"/>
    <col min="2" max="2" width="29.7109375" style="13" bestFit="1" customWidth="1"/>
    <col min="3" max="3" width="24" style="13" customWidth="1"/>
    <col min="4" max="4" width="3.42578125" style="13" customWidth="1"/>
    <col min="5" max="5" width="23.85546875" style="13" bestFit="1" customWidth="1"/>
    <col min="6" max="6" width="19.7109375" style="13" customWidth="1"/>
    <col min="7" max="7" width="24.85546875" style="13" bestFit="1" customWidth="1"/>
    <col min="8" max="8" width="20.140625" style="13" customWidth="1"/>
    <col min="9" max="9" width="21.7109375" style="13" customWidth="1"/>
    <col min="10" max="10" width="21" style="13" bestFit="1" customWidth="1"/>
    <col min="11" max="11" width="18.7109375" style="13" customWidth="1"/>
    <col min="12" max="12" width="23.5703125" style="13" bestFit="1" customWidth="1"/>
    <col min="13" max="17" width="21.7109375" style="13" customWidth="1"/>
    <col min="18" max="16384" width="11.42578125" style="13"/>
  </cols>
  <sheetData>
    <row r="1" spans="1:19" ht="23.25" x14ac:dyDescent="0.35">
      <c r="A1" s="166" t="s">
        <v>44</v>
      </c>
      <c r="B1" s="166"/>
      <c r="C1" s="166"/>
      <c r="D1" s="166"/>
      <c r="E1" s="166"/>
      <c r="F1" s="166"/>
      <c r="G1" s="166"/>
      <c r="H1" s="166"/>
      <c r="I1" s="166"/>
      <c r="J1"/>
      <c r="K1"/>
      <c r="L1"/>
      <c r="M1"/>
      <c r="N1"/>
    </row>
    <row r="2" spans="1:19" ht="15.75" x14ac:dyDescent="0.25">
      <c r="L2"/>
      <c r="M2"/>
      <c r="N2"/>
      <c r="O2"/>
      <c r="P2"/>
      <c r="Q2"/>
      <c r="R2"/>
      <c r="S2"/>
    </row>
    <row r="3" spans="1:19" ht="15.75" customHeight="1" x14ac:dyDescent="0.25">
      <c r="L3"/>
      <c r="M3"/>
      <c r="N3"/>
      <c r="O3"/>
      <c r="P3"/>
      <c r="Q3"/>
      <c r="R3"/>
      <c r="S3"/>
    </row>
    <row r="4" spans="1:19" ht="15.75" x14ac:dyDescent="0.25">
      <c r="B4" s="220" t="s">
        <v>77</v>
      </c>
      <c r="C4" s="220"/>
      <c r="D4" s="220"/>
      <c r="E4" s="220"/>
      <c r="F4" s="220"/>
      <c r="G4" s="220"/>
      <c r="H4" s="220"/>
      <c r="I4" s="220"/>
      <c r="L4"/>
      <c r="M4"/>
      <c r="N4"/>
      <c r="O4"/>
      <c r="P4"/>
      <c r="Q4"/>
      <c r="R4"/>
      <c r="S4"/>
    </row>
    <row r="5" spans="1:19" ht="18" x14ac:dyDescent="0.25">
      <c r="B5" s="226" t="s">
        <v>4</v>
      </c>
      <c r="C5" s="226" t="s">
        <v>21</v>
      </c>
      <c r="D5"/>
      <c r="E5" s="223" t="s">
        <v>36</v>
      </c>
      <c r="F5" s="224"/>
      <c r="G5" s="224"/>
      <c r="H5" s="224"/>
      <c r="I5" s="225"/>
      <c r="L5"/>
      <c r="M5"/>
      <c r="N5"/>
      <c r="O5"/>
      <c r="P5"/>
      <c r="Q5"/>
      <c r="R5"/>
      <c r="S5"/>
    </row>
    <row r="6" spans="1:19" ht="15.75" x14ac:dyDescent="0.25">
      <c r="B6" s="227"/>
      <c r="C6" s="227"/>
      <c r="D6"/>
      <c r="E6" s="122" t="str">
        <f>IF('STEP2.2 ALTERNATIVES COMPARISON'!$L25=0,"",'STEP2.2 ALTERNATIVES COMPARISON'!$L25)</f>
        <v/>
      </c>
      <c r="F6" s="122" t="str">
        <f>IF('STEP2.2 ALTERNATIVES COMPARISON'!$L26=0,"",'STEP2.2 ALTERNATIVES COMPARISON'!$L26)</f>
        <v/>
      </c>
      <c r="G6" s="122" t="str">
        <f>IF('STEP2.2 ALTERNATIVES COMPARISON'!$L27=0,"",'STEP2.2 ALTERNATIVES COMPARISON'!$L27)</f>
        <v/>
      </c>
      <c r="H6" s="60" t="str">
        <f>IF('STEP2.2 ALTERNATIVES COMPARISON'!L28="","",'STEP2.2 ALTERNATIVES COMPARISON'!L28)</f>
        <v/>
      </c>
      <c r="I6" s="68" t="str">
        <f>IF('STEP2.2 ALTERNATIVES COMPARISON'!L29="","",'STEP2.2 ALTERNATIVES COMPARISON'!L29)</f>
        <v/>
      </c>
      <c r="L6"/>
      <c r="M6"/>
      <c r="N6"/>
      <c r="O6"/>
      <c r="P6"/>
      <c r="Q6"/>
      <c r="R6"/>
      <c r="S6"/>
    </row>
    <row r="7" spans="1:19" ht="15.75" x14ac:dyDescent="0.25">
      <c r="B7" s="108" t="str">
        <f>IF('STEP2.1 CRITERIA COMPARISON'!B46=0,"",'STEP2.1 CRITERIA COMPARISON'!B46)</f>
        <v/>
      </c>
      <c r="C7" s="69" t="str">
        <f>'STEP2.1 CRITERIA COMPARISON'!C69</f>
        <v/>
      </c>
      <c r="D7"/>
      <c r="E7" s="61" t="str">
        <f>'STEP2.2 ALTERNATIVES COMPARISON'!$AB$25</f>
        <v/>
      </c>
      <c r="F7" s="61" t="str">
        <f>'STEP2.2 ALTERNATIVES COMPARISON'!$AB$26</f>
        <v/>
      </c>
      <c r="G7" s="61" t="str">
        <f>IF('STEP2.2 ALTERNATIVES COMPARISON'!$AB$27="","",'STEP2.2 ALTERNATIVES COMPARISON'!$AB$27)</f>
        <v/>
      </c>
      <c r="H7" s="61" t="str">
        <f>IF('STEP2.2 ALTERNATIVES COMPARISON'!$AB$28="","",'STEP2.2 ALTERNATIVES COMPARISON'!$AB$28)</f>
        <v/>
      </c>
      <c r="I7" s="61" t="str">
        <f>IF('STEP2.2 ALTERNATIVES COMPARISON'!$AB$29="","",'STEP2.2 ALTERNATIVES COMPARISON'!$AB$29)</f>
        <v/>
      </c>
      <c r="L7"/>
      <c r="M7"/>
      <c r="N7"/>
      <c r="O7"/>
      <c r="P7"/>
      <c r="Q7"/>
      <c r="R7"/>
      <c r="S7"/>
    </row>
    <row r="8" spans="1:19" ht="15.75" x14ac:dyDescent="0.25">
      <c r="B8" s="108" t="str">
        <f>IF('STEP2.1 CRITERIA COMPARISON'!B47=0,"",'STEP2.1 CRITERIA COMPARISON'!B47)</f>
        <v/>
      </c>
      <c r="C8" s="62" t="str">
        <f>'STEP2.1 CRITERIA COMPARISON'!C70</f>
        <v/>
      </c>
      <c r="D8"/>
      <c r="E8" s="61" t="str">
        <f>'STEP2.2 ALTERNATIVES COMPARISON'!$AB$39</f>
        <v/>
      </c>
      <c r="F8" s="61" t="str">
        <f>'STEP2.2 ALTERNATIVES COMPARISON'!$AB$40</f>
        <v/>
      </c>
      <c r="G8" s="61" t="str">
        <f>IF('STEP2.2 ALTERNATIVES COMPARISON'!$AB$41="","",'STEP2.2 ALTERNATIVES COMPARISON'!$AB$41)</f>
        <v/>
      </c>
      <c r="H8" s="61" t="str">
        <f>IF('STEP2.2 ALTERNATIVES COMPARISON'!$AB$42="","",'STEP2.2 ALTERNATIVES COMPARISON'!$AB$42)</f>
        <v/>
      </c>
      <c r="I8" s="61" t="str">
        <f>IF('STEP2.2 ALTERNATIVES COMPARISON'!$AB$43="","",'STEP2.2 ALTERNATIVES COMPARISON'!$AB$43)</f>
        <v/>
      </c>
      <c r="L8"/>
      <c r="M8"/>
      <c r="N8"/>
      <c r="O8"/>
      <c r="P8"/>
      <c r="Q8"/>
      <c r="R8"/>
      <c r="S8"/>
    </row>
    <row r="9" spans="1:19" ht="15.75" x14ac:dyDescent="0.25">
      <c r="B9" s="108" t="str">
        <f>IF('STEP2.1 CRITERIA COMPARISON'!B48=0,"",'STEP2.1 CRITERIA COMPARISON'!B48)</f>
        <v/>
      </c>
      <c r="C9" s="62" t="str">
        <f>'STEP2.1 CRITERIA COMPARISON'!C71</f>
        <v/>
      </c>
      <c r="D9"/>
      <c r="E9" s="61" t="str">
        <f>IF($B$9=0,"",'STEP2.2 ALTERNATIVES COMPARISON'!$AB$53)</f>
        <v/>
      </c>
      <c r="F9" s="61" t="str">
        <f>IF($B$9=0,"",'STEP2.2 ALTERNATIVES COMPARISON'!$AB$54)</f>
        <v/>
      </c>
      <c r="G9" s="61" t="str">
        <f>IF('STEP2.2 ALTERNATIVES COMPARISON'!$AB$55="","",'STEP2.2 ALTERNATIVES COMPARISON'!$AB$55)</f>
        <v/>
      </c>
      <c r="H9" s="61" t="str">
        <f>IF('STEP2.2 ALTERNATIVES COMPARISON'!$AB$56="","",'STEP2.2 ALTERNATIVES COMPARISON'!$AB$56)</f>
        <v/>
      </c>
      <c r="I9" s="61" t="str">
        <f>IF('STEP2.2 ALTERNATIVES COMPARISON'!$AB$57="","",'STEP2.2 ALTERNATIVES COMPARISON'!$AB$57)</f>
        <v/>
      </c>
      <c r="L9"/>
      <c r="M9"/>
      <c r="N9"/>
      <c r="O9"/>
      <c r="P9"/>
      <c r="Q9"/>
      <c r="R9"/>
      <c r="S9"/>
    </row>
    <row r="10" spans="1:19" ht="15.75" x14ac:dyDescent="0.25">
      <c r="B10" s="108" t="str">
        <f>'STEP2.1 CRITERIA COMPARISON'!B49</f>
        <v/>
      </c>
      <c r="C10" s="62" t="str">
        <f>IF('STEP2.1 CRITERIA COMPARISON'!B72="","",'STEP2.1 CRITERIA COMPARISON'!C72)</f>
        <v/>
      </c>
      <c r="D10"/>
      <c r="E10" s="61" t="str">
        <f>IF($B$10="","",IF('STEP2.2 ALTERNATIVES COMPARISON'!$AB$67="","",'STEP2.2 ALTERNATIVES COMPARISON'!$AB$67))</f>
        <v/>
      </c>
      <c r="F10" s="61" t="str">
        <f>IF($B$10="","",IF('STEP2.2 ALTERNATIVES COMPARISON'!$AB$68="","",'STEP2.2 ALTERNATIVES COMPARISON'!$AB$68))</f>
        <v/>
      </c>
      <c r="G10" s="61" t="str">
        <f>IF($B$10="","",IF('STEP2.2 ALTERNATIVES COMPARISON'!$AB$69="","",'STEP2.2 ALTERNATIVES COMPARISON'!$AB$69))</f>
        <v/>
      </c>
      <c r="H10" s="61" t="str">
        <f>IF($B$10="","",IF('STEP2.2 ALTERNATIVES COMPARISON'!$AB$70="","",'STEP2.2 ALTERNATIVES COMPARISON'!$AB$70))</f>
        <v/>
      </c>
      <c r="I10" s="61" t="str">
        <f>IF($B$10="","",IF('STEP2.2 ALTERNATIVES COMPARISON'!$AB$71="","",'STEP2.2 ALTERNATIVES COMPARISON'!$AB$71))</f>
        <v/>
      </c>
      <c r="L10"/>
      <c r="M10"/>
      <c r="N10"/>
      <c r="O10"/>
      <c r="P10"/>
      <c r="Q10"/>
      <c r="R10"/>
      <c r="S10"/>
    </row>
    <row r="11" spans="1:19" ht="15.75" x14ac:dyDescent="0.25">
      <c r="B11" s="108" t="str">
        <f>'STEP2.1 CRITERIA COMPARISON'!B50</f>
        <v/>
      </c>
      <c r="C11" s="62" t="str">
        <f>IF('STEP2.1 CRITERIA COMPARISON'!B73="","",'STEP2.1 CRITERIA COMPARISON'!C73)</f>
        <v/>
      </c>
      <c r="D11"/>
      <c r="E11" s="61" t="str">
        <f>IF($B$11="","",IF('STEP2.2 ALTERNATIVES COMPARISON'!$AB$81="","",'STEP2.2 ALTERNATIVES COMPARISON'!$AB$81))</f>
        <v/>
      </c>
      <c r="F11" s="61" t="str">
        <f>IF($B$11="","",IF('STEP2.2 ALTERNATIVES COMPARISON'!$AB$82="","",'STEP2.2 ALTERNATIVES COMPARISON'!$AB$82))</f>
        <v/>
      </c>
      <c r="G11" s="61" t="str">
        <f>IF($B$11="","",IF('STEP2.2 ALTERNATIVES COMPARISON'!$AB$83="","",'STEP2.2 ALTERNATIVES COMPARISON'!$AB$83))</f>
        <v/>
      </c>
      <c r="H11" s="61" t="str">
        <f>IF($B$11="","",IF('STEP2.2 ALTERNATIVES COMPARISON'!$AB$84="","",'STEP2.2 ALTERNATIVES COMPARISON'!$AB$84))</f>
        <v/>
      </c>
      <c r="I11" s="61" t="str">
        <f>IF($B$11="","",IF('STEP2.2 ALTERNATIVES COMPARISON'!$AB$85="","",'STEP2.2 ALTERNATIVES COMPARISON'!$AB$85))</f>
        <v/>
      </c>
      <c r="L11"/>
      <c r="M11"/>
      <c r="N11"/>
      <c r="O11"/>
      <c r="P11"/>
      <c r="Q11"/>
      <c r="R11"/>
      <c r="S11"/>
    </row>
    <row r="12" spans="1:19" ht="15.75" x14ac:dyDescent="0.25">
      <c r="B12" s="108" t="str">
        <f>'STEP2.1 CRITERIA COMPARISON'!B51</f>
        <v/>
      </c>
      <c r="C12" s="62" t="str">
        <f>IF('STEP2.1 CRITERIA COMPARISON'!B74="","",'STEP2.1 CRITERIA COMPARISON'!C74)</f>
        <v/>
      </c>
      <c r="D12"/>
      <c r="E12" s="61" t="str">
        <f>IF($B$12="","",IF('STEP2.2 ALTERNATIVES COMPARISON'!$AB$95="","",'STEP2.2 ALTERNATIVES COMPARISON'!$AB$95))</f>
        <v/>
      </c>
      <c r="F12" s="61" t="str">
        <f>IF($B$12="","",IF('STEP2.2 ALTERNATIVES COMPARISON'!$AB$96="","",'STEP2.2 ALTERNATIVES COMPARISON'!$AB$96))</f>
        <v/>
      </c>
      <c r="G12" s="61" t="str">
        <f>IF($B$12="","",IF('STEP2.2 ALTERNATIVES COMPARISON'!$AB$97="","",'STEP2.2 ALTERNATIVES COMPARISON'!$AB$97))</f>
        <v/>
      </c>
      <c r="H12" s="61" t="str">
        <f>IF($B$12="","",IF('STEP2.2 ALTERNATIVES COMPARISON'!$AB$98="","",'STEP2.2 ALTERNATIVES COMPARISON'!$AB$98))</f>
        <v/>
      </c>
      <c r="I12" s="61" t="str">
        <f>IF($B$12="","",IF('STEP2.2 ALTERNATIVES COMPARISON'!$AB$99="","",'STEP2.2 ALTERNATIVES COMPARISON'!$AB$99))</f>
        <v/>
      </c>
      <c r="L12"/>
      <c r="M12"/>
      <c r="N12"/>
      <c r="O12"/>
      <c r="P12"/>
      <c r="Q12"/>
      <c r="R12"/>
      <c r="S12"/>
    </row>
    <row r="13" spans="1:19" ht="15.75" x14ac:dyDescent="0.25">
      <c r="B13" s="108" t="str">
        <f>'STEP2.1 CRITERIA COMPARISON'!B52</f>
        <v/>
      </c>
      <c r="C13" s="62" t="str">
        <f>IF('STEP2.1 CRITERIA COMPARISON'!B75="","",'STEP2.1 CRITERIA COMPARISON'!C75)</f>
        <v/>
      </c>
      <c r="D13"/>
      <c r="E13" s="61" t="str">
        <f>IF($B$13="","",IF('STEP2.2 ALTERNATIVES COMPARISON'!$AB$109="","",'STEP2.2 ALTERNATIVES COMPARISON'!$AB$109))</f>
        <v/>
      </c>
      <c r="F13" s="61" t="str">
        <f>IF($B$13="","",IF('STEP2.2 ALTERNATIVES COMPARISON'!$AB$110="","",'STEP2.2 ALTERNATIVES COMPARISON'!$AB$110))</f>
        <v/>
      </c>
      <c r="G13" s="61" t="str">
        <f>IF($B$13="","",IF('STEP2.2 ALTERNATIVES COMPARISON'!$AB$111="","",'STEP2.2 ALTERNATIVES COMPARISON'!$AB$111))</f>
        <v/>
      </c>
      <c r="H13" s="61" t="str">
        <f>IF($B$13="","",IF('STEP2.2 ALTERNATIVES COMPARISON'!$AB$112="","",'STEP2.2 ALTERNATIVES COMPARISON'!$AB$112))</f>
        <v/>
      </c>
      <c r="I13" s="61" t="str">
        <f>IF($B$13="","",IF('STEP2.2 ALTERNATIVES COMPARISON'!$AB$113="","",'STEP2.2 ALTERNATIVES COMPARISON'!$AB$113))</f>
        <v/>
      </c>
      <c r="L13"/>
      <c r="M13"/>
      <c r="N13"/>
      <c r="O13"/>
      <c r="P13"/>
      <c r="Q13"/>
    </row>
    <row r="14" spans="1:19" ht="18.75" thickBot="1" x14ac:dyDescent="0.3">
      <c r="C14" s="64" t="s">
        <v>46</v>
      </c>
      <c r="D14" s="64"/>
      <c r="E14" s="65" t="str">
        <f>IF(E7="","",SUMPRODUCT(E7:E13,$C$7:$C$13))</f>
        <v/>
      </c>
      <c r="F14" s="65" t="str">
        <f>IF(F7="","",SUMPRODUCT(F7:F13,$C$7:$C$13))</f>
        <v/>
      </c>
      <c r="G14" s="65" t="str">
        <f>IF(G7="","",SUMPRODUCT(G7:G13,$C$7:$C$13))</f>
        <v/>
      </c>
      <c r="H14" s="65" t="str">
        <f>IF(H7="","",SUMPRODUCT(H7:H13,$C$7:$C$13))</f>
        <v/>
      </c>
      <c r="I14" s="65" t="str">
        <f>IF(I7="","",SUMPRODUCT(I7:I13,$C$7:$C$13))</f>
        <v/>
      </c>
      <c r="L14"/>
      <c r="M14"/>
      <c r="N14"/>
      <c r="O14"/>
      <c r="P14"/>
      <c r="Q14"/>
    </row>
    <row r="15" spans="1:19" ht="18.75" thickTop="1" x14ac:dyDescent="0.25">
      <c r="C15" s="66" t="s">
        <v>38</v>
      </c>
      <c r="D15" s="66"/>
      <c r="E15" s="67" t="str">
        <f>IFERROR(RANK(E14,$E$14:$I$14),"")</f>
        <v/>
      </c>
      <c r="F15" s="67" t="str">
        <f>IFERROR(RANK(F14,$E$14:$I$14),"")</f>
        <v/>
      </c>
      <c r="G15" s="67" t="str">
        <f>IFERROR(RANK(G14,$E$14:$I$14),"")</f>
        <v/>
      </c>
      <c r="H15" s="67" t="str">
        <f>IFERROR(RANK(H14,$E$14:$I$14),"")</f>
        <v/>
      </c>
      <c r="I15" s="67" t="str">
        <f>IFERROR("",RANK(I14,$E$14:$I$14))</f>
        <v/>
      </c>
      <c r="L15"/>
      <c r="M15"/>
      <c r="N15"/>
      <c r="O15"/>
      <c r="P15"/>
      <c r="Q15"/>
    </row>
    <row r="16" spans="1:19" ht="15.75" x14ac:dyDescent="0.25">
      <c r="B16" s="11"/>
      <c r="C16" s="11"/>
      <c r="D16" s="11"/>
      <c r="E16" s="88" t="str">
        <f t="shared" ref="E16:I16" si="0">+E6</f>
        <v/>
      </c>
      <c r="F16" s="88" t="str">
        <f t="shared" si="0"/>
        <v/>
      </c>
      <c r="G16" s="88" t="str">
        <f t="shared" si="0"/>
        <v/>
      </c>
      <c r="H16" s="89" t="str">
        <f t="shared" si="0"/>
        <v/>
      </c>
      <c r="I16" s="89" t="str">
        <f t="shared" si="0"/>
        <v/>
      </c>
      <c r="L16"/>
      <c r="M16"/>
      <c r="N16"/>
      <c r="O16"/>
      <c r="P16"/>
      <c r="Q16"/>
    </row>
    <row r="17" spans="1:11" x14ac:dyDescent="0.2">
      <c r="B17" s="11"/>
      <c r="C17" s="11"/>
      <c r="D17" s="11"/>
      <c r="E17" s="63"/>
      <c r="F17" s="63"/>
      <c r="G17" s="63"/>
      <c r="H17" s="63"/>
      <c r="I17" s="63"/>
    </row>
    <row r="18" spans="1:11" x14ac:dyDescent="0.2">
      <c r="B18" s="11"/>
      <c r="C18" s="11"/>
      <c r="D18" s="11"/>
      <c r="E18" s="63"/>
      <c r="F18" s="63"/>
      <c r="G18" s="63"/>
      <c r="H18" s="63"/>
      <c r="I18" s="63"/>
    </row>
    <row r="19" spans="1:11" ht="26.25" x14ac:dyDescent="0.4">
      <c r="A19" s="70"/>
      <c r="D19" s="222" t="s">
        <v>37</v>
      </c>
      <c r="E19" s="222"/>
      <c r="F19" s="222"/>
      <c r="I19" s="71"/>
    </row>
    <row r="20" spans="1:11" x14ac:dyDescent="0.2">
      <c r="A20" s="70"/>
    </row>
    <row r="21" spans="1:11" x14ac:dyDescent="0.2">
      <c r="A21" s="70"/>
      <c r="B21" s="221" t="str">
        <f>IFERROR(HLOOKUP(1,E15:I16,2,FALSE),"")</f>
        <v/>
      </c>
      <c r="C21" s="221"/>
      <c r="D21" s="221"/>
      <c r="E21" s="221"/>
      <c r="F21" s="221"/>
      <c r="G21" s="221"/>
      <c r="H21" s="221"/>
      <c r="K21" s="106">
        <f>+IF('STEP2.2 ALTERNATIVES COMPARISON'!AB31="CONSISTENT COMPARISONS",0,1)</f>
        <v>0</v>
      </c>
    </row>
    <row r="22" spans="1:11" x14ac:dyDescent="0.2">
      <c r="A22" s="70"/>
      <c r="B22" s="221"/>
      <c r="C22" s="221"/>
      <c r="D22" s="221"/>
      <c r="E22" s="221"/>
      <c r="F22" s="221"/>
      <c r="G22" s="221"/>
      <c r="H22" s="221"/>
      <c r="K22" s="106">
        <f>+IF('STEP2.2 ALTERNATIVES COMPARISON'!AB45="CONSISTENT COMPARISONS",0,1)</f>
        <v>0</v>
      </c>
    </row>
    <row r="23" spans="1:11" x14ac:dyDescent="0.2">
      <c r="A23" s="70"/>
      <c r="B23" s="221"/>
      <c r="C23" s="221"/>
      <c r="D23" s="221"/>
      <c r="E23" s="221"/>
      <c r="F23" s="221"/>
      <c r="G23" s="221"/>
      <c r="H23" s="221"/>
      <c r="K23" s="106">
        <f>+IF('STEP2.2 ALTERNATIVES COMPARISON'!AB59="CONSISTENT COMPARISONS",0,1)</f>
        <v>0</v>
      </c>
    </row>
    <row r="24" spans="1:11" ht="20.25" customHeight="1" x14ac:dyDescent="0.25">
      <c r="A24" s="70"/>
      <c r="B24" s="219" t="str">
        <f>IF('STEP2.1 CRITERIA COMPARISON'!$C$78="INCONSISTENT COMPARISONS","WARNING 1: CRITERIA INCONSISTENT COMPARISONS. REVISE YOUR JUDGEMENTS IN THE SHEET STEP2.1 CRITERIA COMPARISON","")</f>
        <v>WARNING 1: CRITERIA INCONSISTENT COMPARISONS. REVISE YOUR JUDGEMENTS IN THE SHEET STEP2.1 CRITERIA COMPARISON</v>
      </c>
      <c r="C24" s="219"/>
      <c r="D24" s="219"/>
      <c r="E24" s="219"/>
      <c r="F24" s="219"/>
      <c r="G24" s="219"/>
      <c r="H24" s="219"/>
      <c r="K24" s="106">
        <f>+IF('STEP2.2 ALTERNATIVES COMPARISON'!AB73="CONSISTENT COMPARISONS",0,1)</f>
        <v>0</v>
      </c>
    </row>
    <row r="25" spans="1:11" ht="15.75" x14ac:dyDescent="0.25">
      <c r="A25" s="70"/>
      <c r="B25" s="219" t="str">
        <f>IF(K27=0,"","WARNING 2: ALTERNATIVES INCONSISTENT COMPARISONS. REVISE YOUR JUDGEMENTS IN THE SHEET STEP2,2 ALTERNATIVES COMPARISON")</f>
        <v/>
      </c>
      <c r="C25" s="219"/>
      <c r="D25" s="219"/>
      <c r="E25" s="219"/>
      <c r="F25" s="219"/>
      <c r="G25" s="219"/>
      <c r="H25" s="219"/>
      <c r="K25" s="106">
        <f>+IF('STEP2.2 ALTERNATIVES COMPARISON'!AB87="CONSISTENT COMPARISONS",0,1)</f>
        <v>0</v>
      </c>
    </row>
    <row r="26" spans="1:11" x14ac:dyDescent="0.2">
      <c r="A26" s="70"/>
      <c r="K26" s="106">
        <f>+IF('STEP2.2 ALTERNATIVES COMPARISON'!AB101="CONSISTENT COMPARISONS",0,1)</f>
        <v>0</v>
      </c>
    </row>
    <row r="27" spans="1:11" x14ac:dyDescent="0.2">
      <c r="K27" s="106">
        <f>SUM(K21:K26)</f>
        <v>0</v>
      </c>
    </row>
    <row r="31" spans="1:11" x14ac:dyDescent="0.2">
      <c r="E31" s="59"/>
      <c r="F31" s="59"/>
      <c r="G31" s="59"/>
      <c r="H31" s="59"/>
      <c r="I31" s="59"/>
    </row>
    <row r="35" spans="1:10" ht="15" customHeight="1" x14ac:dyDescent="0.2"/>
    <row r="36" spans="1:10" ht="15" customHeight="1" x14ac:dyDescent="0.2"/>
    <row r="37" spans="1:10" ht="15" customHeight="1" x14ac:dyDescent="0.2"/>
    <row r="40" spans="1:10" x14ac:dyDescent="0.2">
      <c r="B40" s="58"/>
      <c r="C40" s="58"/>
      <c r="D40" s="58"/>
    </row>
    <row r="42" spans="1:10" ht="15.75" x14ac:dyDescent="0.25">
      <c r="A42"/>
      <c r="B42"/>
      <c r="C42"/>
      <c r="D42"/>
      <c r="E42"/>
      <c r="F42"/>
      <c r="G42"/>
      <c r="H42"/>
      <c r="I42"/>
      <c r="J42"/>
    </row>
    <row r="43" spans="1:10" ht="15.75" x14ac:dyDescent="0.25">
      <c r="A43"/>
      <c r="B43"/>
      <c r="C43"/>
      <c r="D43"/>
      <c r="E43"/>
      <c r="F43"/>
      <c r="G43"/>
      <c r="H43"/>
      <c r="I43"/>
      <c r="J43"/>
    </row>
    <row r="44" spans="1:10" ht="15.75" x14ac:dyDescent="0.25">
      <c r="A44"/>
      <c r="B44"/>
      <c r="C44"/>
      <c r="D44"/>
      <c r="E44"/>
      <c r="F44"/>
      <c r="G44"/>
      <c r="H44"/>
      <c r="I44"/>
      <c r="J44"/>
    </row>
    <row r="45" spans="1:10" ht="15.75" x14ac:dyDescent="0.25">
      <c r="A45"/>
      <c r="B45"/>
      <c r="C45"/>
      <c r="D45"/>
      <c r="E45"/>
      <c r="F45"/>
      <c r="G45"/>
      <c r="H45"/>
      <c r="I45"/>
      <c r="J45"/>
    </row>
    <row r="46" spans="1:10" ht="15.75" x14ac:dyDescent="0.25">
      <c r="A46"/>
      <c r="B46"/>
      <c r="C46"/>
      <c r="D46"/>
      <c r="E46"/>
      <c r="F46"/>
      <c r="G46"/>
      <c r="H46"/>
      <c r="I46"/>
      <c r="J46"/>
    </row>
    <row r="47" spans="1:10" ht="15.75" x14ac:dyDescent="0.25">
      <c r="A47"/>
      <c r="B47"/>
      <c r="C47"/>
      <c r="D47"/>
      <c r="E47"/>
      <c r="F47"/>
      <c r="G47"/>
      <c r="H47"/>
      <c r="I47"/>
      <c r="J47"/>
    </row>
    <row r="48" spans="1:10" ht="15.75" x14ac:dyDescent="0.25">
      <c r="A48"/>
      <c r="B48"/>
      <c r="C48"/>
      <c r="D48"/>
      <c r="E48"/>
      <c r="F48"/>
      <c r="G48"/>
      <c r="H48"/>
      <c r="I48"/>
      <c r="J48"/>
    </row>
    <row r="49" spans="1:10" ht="15.75" x14ac:dyDescent="0.25">
      <c r="A49"/>
      <c r="B49"/>
      <c r="C49"/>
      <c r="D49"/>
      <c r="E49"/>
      <c r="F49"/>
      <c r="G49"/>
      <c r="H49"/>
      <c r="I49"/>
      <c r="J49"/>
    </row>
    <row r="50" spans="1:10" ht="15.75" x14ac:dyDescent="0.25">
      <c r="A50"/>
      <c r="B50"/>
      <c r="C50"/>
      <c r="D50"/>
      <c r="E50"/>
      <c r="F50"/>
      <c r="G50"/>
      <c r="H50"/>
      <c r="I50"/>
      <c r="J50"/>
    </row>
    <row r="51" spans="1:10" ht="15.75" x14ac:dyDescent="0.25">
      <c r="A51"/>
      <c r="B51"/>
      <c r="C51"/>
      <c r="D51"/>
      <c r="E51"/>
      <c r="F51"/>
      <c r="G51"/>
      <c r="H51"/>
      <c r="I51"/>
      <c r="J51"/>
    </row>
    <row r="52" spans="1:10" x14ac:dyDescent="0.2">
      <c r="C52" s="59"/>
      <c r="D52" s="59"/>
      <c r="E52" s="59"/>
      <c r="F52" s="59"/>
      <c r="G52" s="59"/>
    </row>
    <row r="53" spans="1:10" x14ac:dyDescent="0.2">
      <c r="C53" s="59"/>
      <c r="D53" s="59"/>
      <c r="E53" s="59"/>
      <c r="F53" s="59"/>
      <c r="G53" s="59"/>
    </row>
  </sheetData>
  <sheetProtection sheet="1" objects="1" scenarios="1" selectLockedCells="1" selectUnlockedCells="1"/>
  <mergeCells count="9">
    <mergeCell ref="B25:H25"/>
    <mergeCell ref="B24:H24"/>
    <mergeCell ref="B4:I4"/>
    <mergeCell ref="A1:I1"/>
    <mergeCell ref="B21:H23"/>
    <mergeCell ref="D19:F19"/>
    <mergeCell ref="E5:I5"/>
    <mergeCell ref="C5:C6"/>
    <mergeCell ref="B5:B6"/>
  </mergeCells>
  <conditionalFormatting sqref="H6:I13 G7:G13">
    <cfRule type="expression" dxfId="7" priority="10">
      <formula>$G$6=""</formula>
    </cfRule>
  </conditionalFormatting>
  <conditionalFormatting sqref="B10:I13">
    <cfRule type="expression" dxfId="6" priority="9">
      <formula>$B$10=""</formula>
    </cfRule>
  </conditionalFormatting>
  <conditionalFormatting sqref="B11:I13">
    <cfRule type="expression" dxfId="5" priority="8">
      <formula>$B$11=""</formula>
    </cfRule>
  </conditionalFormatting>
  <conditionalFormatting sqref="B12:I13">
    <cfRule type="expression" dxfId="4" priority="7">
      <formula>$B$12=""</formula>
    </cfRule>
  </conditionalFormatting>
  <conditionalFormatting sqref="B13:I13">
    <cfRule type="expression" dxfId="3" priority="6">
      <formula>$B$13=""</formula>
    </cfRule>
  </conditionalFormatting>
  <conditionalFormatting sqref="H6:I16 G7:G16 G6">
    <cfRule type="expression" dxfId="2" priority="5">
      <formula>$G$6=""</formula>
    </cfRule>
  </conditionalFormatting>
  <conditionalFormatting sqref="H6:I16">
    <cfRule type="expression" dxfId="1" priority="4">
      <formula>$H$6=""</formula>
    </cfRule>
  </conditionalFormatting>
  <conditionalFormatting sqref="I6:I16">
    <cfRule type="expression" dxfId="0" priority="3">
      <formula>$I$6=""</formula>
    </cfRule>
  </conditionalFormatting>
  <pageMargins left="0.70866141732283472" right="0.70866141732283472" top="0.74803149606299213" bottom="0.74803149606299213" header="0.31496062992125984" footer="0.31496062992125984"/>
  <pageSetup paperSize="9" scale="53" orientation="landscape" r:id="rId1"/>
  <headerFooter>
    <oddFooter>&amp;L&amp;A
MULTI-CRITERIA DECISION MAKING IN HEALTH CARE USING AHP AND MICROSOFT EXCEL&amp;RNuria Padilla; Francisco Aguado; Rafael Ordoñez; Virginia Cortijo</oddFoot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7">
    <pageSetUpPr fitToPage="1"/>
  </sheetPr>
  <dimension ref="A1:B25"/>
  <sheetViews>
    <sheetView showGridLines="0" workbookViewId="0">
      <selection activeCell="B4" sqref="B4"/>
    </sheetView>
  </sheetViews>
  <sheetFormatPr baseColWidth="10" defaultRowHeight="15" x14ac:dyDescent="0.25"/>
  <cols>
    <col min="2" max="2" width="253" bestFit="1" customWidth="1"/>
  </cols>
  <sheetData>
    <row r="1" spans="1:2" ht="20.25" thickBot="1" x14ac:dyDescent="0.35">
      <c r="B1" s="113" t="s">
        <v>94</v>
      </c>
    </row>
    <row r="2" spans="1:2" ht="15.75" thickTop="1" x14ac:dyDescent="0.25"/>
    <row r="3" spans="1:2" x14ac:dyDescent="0.25">
      <c r="A3" s="116">
        <v>1</v>
      </c>
      <c r="B3" s="107" t="s">
        <v>56</v>
      </c>
    </row>
    <row r="4" spans="1:2" x14ac:dyDescent="0.25">
      <c r="B4" s="134" t="s">
        <v>57</v>
      </c>
    </row>
    <row r="5" spans="1:2" x14ac:dyDescent="0.25">
      <c r="B5" s="112"/>
    </row>
    <row r="6" spans="1:2" x14ac:dyDescent="0.25">
      <c r="A6" s="116">
        <v>2</v>
      </c>
      <c r="B6" s="132" t="s">
        <v>93</v>
      </c>
    </row>
    <row r="7" spans="1:2" x14ac:dyDescent="0.25">
      <c r="B7" s="134" t="s">
        <v>92</v>
      </c>
    </row>
    <row r="8" spans="1:2" x14ac:dyDescent="0.25">
      <c r="B8" s="112"/>
    </row>
    <row r="9" spans="1:2" x14ac:dyDescent="0.25">
      <c r="A9" s="116">
        <v>3</v>
      </c>
      <c r="B9" s="132" t="s">
        <v>68</v>
      </c>
    </row>
    <row r="10" spans="1:2" x14ac:dyDescent="0.25">
      <c r="B10" s="134" t="s">
        <v>91</v>
      </c>
    </row>
    <row r="12" spans="1:2" x14ac:dyDescent="0.25">
      <c r="A12" s="116">
        <v>4</v>
      </c>
      <c r="B12" s="107" t="s">
        <v>59</v>
      </c>
    </row>
    <row r="13" spans="1:2" x14ac:dyDescent="0.25">
      <c r="B13" s="134" t="s">
        <v>63</v>
      </c>
    </row>
    <row r="15" spans="1:2" x14ac:dyDescent="0.25">
      <c r="A15" s="116">
        <v>5</v>
      </c>
      <c r="B15" s="107" t="s">
        <v>60</v>
      </c>
    </row>
    <row r="16" spans="1:2" x14ac:dyDescent="0.25">
      <c r="B16" s="134" t="s">
        <v>58</v>
      </c>
    </row>
    <row r="18" spans="1:2" x14ac:dyDescent="0.25">
      <c r="A18" s="116">
        <v>6</v>
      </c>
      <c r="B18" s="107" t="s">
        <v>67</v>
      </c>
    </row>
    <row r="19" spans="1:2" x14ac:dyDescent="0.25">
      <c r="B19" s="134" t="s">
        <v>66</v>
      </c>
    </row>
    <row r="21" spans="1:2" x14ac:dyDescent="0.25">
      <c r="A21" s="116">
        <v>7</v>
      </c>
      <c r="B21" s="107" t="s">
        <v>61</v>
      </c>
    </row>
    <row r="22" spans="1:2" x14ac:dyDescent="0.25">
      <c r="B22" s="134" t="s">
        <v>62</v>
      </c>
    </row>
    <row r="24" spans="1:2" x14ac:dyDescent="0.25">
      <c r="A24" s="116">
        <v>8</v>
      </c>
      <c r="B24" s="107" t="s">
        <v>64</v>
      </c>
    </row>
    <row r="25" spans="1:2" x14ac:dyDescent="0.25">
      <c r="B25" s="134" t="s">
        <v>65</v>
      </c>
    </row>
  </sheetData>
  <sheetProtection sheet="1" objects="1" scenarios="1" selectLockedCells="1"/>
  <hyperlinks>
    <hyperlink ref="B22" r:id="rId1"/>
    <hyperlink ref="B25" r:id="rId2"/>
    <hyperlink ref="B13" r:id="rId3"/>
    <hyperlink ref="B16" r:id="rId4"/>
    <hyperlink ref="B19" r:id="rId5"/>
    <hyperlink ref="B10" r:id="rId6"/>
    <hyperlink ref="B4" r:id="rId7"/>
    <hyperlink ref="B7" r:id="rId8"/>
  </hyperlinks>
  <pageMargins left="0.70866141732283472" right="0.70866141732283472" top="0.74803149606299213" bottom="0.74803149606299213" header="0.31496062992125984" footer="0.31496062992125984"/>
  <pageSetup paperSize="9" scale="92" orientation="landscape" horizontalDpi="300" verticalDpi="300" r:id="rId9"/>
  <headerFooter>
    <oddFooter>&amp;L&amp;A
MULTI-CRITERIA DECISION MAKING IN HEALTH CARE USING AHP AND MICROSOFT EXCEL&amp;RNuria Padilla; Francisco Aguado; Rafael Ordoñez; Virginia Cortijo</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8">
    <pageSetUpPr fitToPage="1"/>
  </sheetPr>
  <dimension ref="A1:I26"/>
  <sheetViews>
    <sheetView showGridLines="0" zoomScale="120" zoomScaleNormal="120" workbookViewId="0">
      <selection activeCell="A5" sqref="A5:I5"/>
    </sheetView>
  </sheetViews>
  <sheetFormatPr baseColWidth="10" defaultColWidth="11.42578125" defaultRowHeight="15" x14ac:dyDescent="0.25"/>
  <sheetData>
    <row r="1" spans="1:9" x14ac:dyDescent="0.25">
      <c r="A1" s="107" t="s">
        <v>50</v>
      </c>
    </row>
    <row r="2" spans="1:9" x14ac:dyDescent="0.25">
      <c r="A2" t="s">
        <v>95</v>
      </c>
    </row>
    <row r="5" spans="1:9" x14ac:dyDescent="0.25">
      <c r="A5" s="228" t="s">
        <v>96</v>
      </c>
      <c r="B5" s="228"/>
      <c r="C5" s="228"/>
      <c r="D5" s="228"/>
      <c r="E5" s="228"/>
      <c r="F5" s="228"/>
      <c r="G5" s="228"/>
      <c r="H5" s="228"/>
      <c r="I5" s="228"/>
    </row>
    <row r="26" spans="2:2" x14ac:dyDescent="0.25">
      <c r="B26" s="112"/>
    </row>
  </sheetData>
  <sheetProtection password="BD08" sheet="1" objects="1" scenarios="1" selectLockedCells="1"/>
  <mergeCells count="1">
    <mergeCell ref="A5:I5"/>
  </mergeCells>
  <hyperlinks>
    <hyperlink ref="A5" r:id="rId1" display="http://creativecommons.org/licenses/by-nc-sa/4.0/"/>
    <hyperlink ref="A5:I5" r:id="rId2" display="This work is licensed under a Creative Commons Attribution-NonCommercial-ShareAlike 4.0 International License."/>
  </hyperlinks>
  <pageMargins left="0.70866141732283472" right="0.70866141732283472" top="0.74803149606299213" bottom="0.74803149606299213" header="0.31496062992125984" footer="0.31496062992125984"/>
  <pageSetup paperSize="9" scale="76" orientation="portrait" horizontalDpi="300" verticalDpi="300" r:id="rId3"/>
  <headerFooter>
    <oddFooter>&amp;L&amp;A
MULTI-CRITERIA DECISION MAKING IN HEALTH CARE USING AHP AND MICROSOFT EXCEL</oddFooter>
  </headerFooter>
  <drawing r:id="rId4"/>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7</vt:i4>
      </vt:variant>
      <vt:variant>
        <vt:lpstr>Rangos con nombre</vt:lpstr>
      </vt:variant>
      <vt:variant>
        <vt:i4>6</vt:i4>
      </vt:variant>
    </vt:vector>
  </HeadingPairs>
  <TitlesOfParts>
    <vt:vector size="13" baseType="lpstr">
      <vt:lpstr>QUICK START GUIDE</vt:lpstr>
      <vt:lpstr>STEP 1 HIERARCHY</vt:lpstr>
      <vt:lpstr>STEP2.1 CRITERIA COMPARISON</vt:lpstr>
      <vt:lpstr>STEP2.2 ALTERNATIVES COMPARISON</vt:lpstr>
      <vt:lpstr>STEP 3 RESULTS</vt:lpstr>
      <vt:lpstr>BIBLIOGRAPHY</vt:lpstr>
      <vt:lpstr>ABOUT SPREADSHEET</vt:lpstr>
      <vt:lpstr>'ABOUT SPREADSHEET'!Área_de_impresión</vt:lpstr>
      <vt:lpstr>BIBLIOGRAPHY!Área_de_impresión</vt:lpstr>
      <vt:lpstr>'QUICK START GUIDE'!Área_de_impresión</vt:lpstr>
      <vt:lpstr>'STEP2.1 CRITERIA COMPARISON'!Área_de_impresión</vt:lpstr>
      <vt:lpstr>'STEP2.2 ALTERNATIVES COMPARISON'!Área_de_impresión</vt:lpstr>
      <vt:lpstr>'QUICK START GUIDE'!OLE_LINK3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MULTI-CRITERIA DECISION MAKING IN HEALTH CARE USING AHP AND MICROSOFT EXCEL</dc:title>
  <dc:creator>NURIA PADILLA-GARRIDO</dc:creator>
  <cp:lastModifiedBy>Usuario</cp:lastModifiedBy>
  <cp:lastPrinted>2014-02-27T10:46:43Z</cp:lastPrinted>
  <dcterms:created xsi:type="dcterms:W3CDTF">2013-01-03T10:08:30Z</dcterms:created>
  <dcterms:modified xsi:type="dcterms:W3CDTF">2025-11-25T12:07:00Z</dcterms:modified>
</cp:coreProperties>
</file>